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maugeri\Desktop\"/>
    </mc:Choice>
  </mc:AlternateContent>
  <xr:revisionPtr revIDLastSave="0" documentId="8_{EC79954F-B0EA-4EB9-B5E6-8CA4E9D3E9B8}" xr6:coauthVersionLast="47" xr6:coauthVersionMax="47" xr10:uidLastSave="{00000000-0000-0000-0000-000000000000}"/>
  <bookViews>
    <workbookView xWindow="-108" yWindow="-108" windowWidth="23256" windowHeight="12456" xr2:uid="{5BC9C60E-5067-4702-9FE9-014722EEA155}"/>
  </bookViews>
  <sheets>
    <sheet name="PAMPA ass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H3" i="1"/>
  <c r="I3" i="1"/>
  <c r="K3" i="1"/>
  <c r="O3" i="1" s="1"/>
  <c r="L3" i="1"/>
  <c r="M3" i="1"/>
  <c r="N3" i="1"/>
  <c r="C4" i="1"/>
  <c r="K4" i="1" s="1"/>
  <c r="O4" i="1" s="1"/>
  <c r="H4" i="1"/>
  <c r="M4" i="1" s="1"/>
  <c r="I4" i="1"/>
  <c r="L4" i="1"/>
  <c r="N4" i="1"/>
  <c r="C5" i="1"/>
  <c r="K5" i="1" s="1"/>
  <c r="H5" i="1"/>
  <c r="M5" i="1" s="1"/>
  <c r="I5" i="1"/>
  <c r="L5" i="1" s="1"/>
  <c r="N5" i="1" s="1"/>
  <c r="C6" i="1"/>
  <c r="H6" i="1"/>
  <c r="I6" i="1"/>
  <c r="L6" i="1" s="1"/>
  <c r="N6" i="1" s="1"/>
  <c r="K6" i="1"/>
  <c r="M6" i="1"/>
  <c r="C7" i="1"/>
  <c r="H7" i="1"/>
  <c r="M7" i="1" s="1"/>
  <c r="I7" i="1"/>
  <c r="L7" i="1" s="1"/>
  <c r="N7" i="1" s="1"/>
  <c r="O7" i="1" s="1"/>
  <c r="K7" i="1"/>
  <c r="C8" i="1"/>
  <c r="K8" i="1" s="1"/>
  <c r="H8" i="1"/>
  <c r="M8" i="1" s="1"/>
  <c r="I8" i="1"/>
  <c r="L8" i="1" s="1"/>
  <c r="N8" i="1" s="1"/>
  <c r="O6" i="1" l="1"/>
  <c r="O8" i="1"/>
  <c r="O5" i="1"/>
</calcChain>
</file>

<file path=xl/sharedStrings.xml><?xml version="1.0" encoding="utf-8"?>
<sst xmlns="http://schemas.openxmlformats.org/spreadsheetml/2006/main" count="22" uniqueCount="22">
  <si>
    <t>Norfloxacina</t>
  </si>
  <si>
    <t>Atenololo</t>
  </si>
  <si>
    <t>Carbamazepina</t>
  </si>
  <si>
    <t>Ranitidina</t>
  </si>
  <si>
    <t>Coumarin</t>
  </si>
  <si>
    <t>Literature</t>
  </si>
  <si>
    <t>Pe</t>
  </si>
  <si>
    <t>%T (500 uM)</t>
  </si>
  <si>
    <t>%T (1:10)</t>
  </si>
  <si>
    <t>Abs</t>
  </si>
  <si>
    <t>Abs 1:20 exstimated</t>
  </si>
  <si>
    <t>Abs 500uM exstimated</t>
  </si>
  <si>
    <t>Abs 1:20</t>
  </si>
  <si>
    <t>l</t>
  </si>
  <si>
    <t>T (°C)</t>
  </si>
  <si>
    <t>rpm</t>
  </si>
  <si>
    <t>t (s)</t>
  </si>
  <si>
    <t>t (h)</t>
  </si>
  <si>
    <t>STD</t>
  </si>
  <si>
    <t>Acceptor Plate</t>
  </si>
  <si>
    <t>Donor Plate  (t0)</t>
  </si>
  <si>
    <t xml:space="preserve">Lipo-Glc-1,6-P2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</si>
</sst>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1" fontId="3" fillId="0" borderId="0" xfId="0" applyNumberFormat="1" applyFont="1"/>
    <xf numFmtId="0" fontId="5" fillId="0" borderId="0" xfId="1" applyFont="1"/>
  </cellXfs>
  <cellStyles count="2">
    <cellStyle name="Normal 4" xfId="1" xr:uid="{8A05CE13-F43F-4A00-A52D-311E04AB8F7D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319E-AAFC-44B6-BD3D-83198155AF18}">
  <dimension ref="A1:P8"/>
  <sheetViews>
    <sheetView tabSelected="1" workbookViewId="0"/>
  </sheetViews>
  <sheetFormatPr defaultColWidth="8.77734375" defaultRowHeight="14.4" x14ac:dyDescent="0.3"/>
  <cols>
    <col min="1" max="1" width="15" customWidth="1"/>
  </cols>
  <sheetData>
    <row r="1" spans="1:16" ht="15.6" x14ac:dyDescent="0.3">
      <c r="A1" s="4"/>
      <c r="B1" s="3"/>
      <c r="C1" s="3"/>
      <c r="D1" s="3"/>
      <c r="E1" s="3"/>
      <c r="F1" s="3"/>
      <c r="G1" s="3" t="s">
        <v>20</v>
      </c>
      <c r="H1" s="3"/>
      <c r="I1" s="3" t="s">
        <v>19</v>
      </c>
      <c r="J1" s="3"/>
      <c r="K1" s="3"/>
      <c r="L1" s="3"/>
      <c r="M1" s="3"/>
      <c r="N1" s="3"/>
      <c r="O1" s="3"/>
      <c r="P1" s="3"/>
    </row>
    <row r="2" spans="1:16" ht="15.6" x14ac:dyDescent="0.3">
      <c r="A2" s="4" t="s">
        <v>18</v>
      </c>
      <c r="B2" s="3" t="s">
        <v>17</v>
      </c>
      <c r="C2" s="3" t="s">
        <v>16</v>
      </c>
      <c r="D2" s="3" t="s">
        <v>15</v>
      </c>
      <c r="E2" s="3" t="s">
        <v>14</v>
      </c>
      <c r="F2" s="3" t="s">
        <v>13</v>
      </c>
      <c r="G2" s="3" t="s">
        <v>12</v>
      </c>
      <c r="H2" s="3" t="s">
        <v>11</v>
      </c>
      <c r="I2" s="3" t="s">
        <v>10</v>
      </c>
      <c r="J2" s="3" t="s">
        <v>9</v>
      </c>
      <c r="K2" s="3"/>
      <c r="L2" s="3" t="s">
        <v>8</v>
      </c>
      <c r="M2" s="3" t="s">
        <v>7</v>
      </c>
      <c r="N2" s="3"/>
      <c r="O2" s="3" t="s">
        <v>6</v>
      </c>
      <c r="P2" s="3" t="s">
        <v>5</v>
      </c>
    </row>
    <row r="3" spans="1:16" ht="15.6" x14ac:dyDescent="0.3">
      <c r="A3" s="4" t="s">
        <v>4</v>
      </c>
      <c r="B3" s="3">
        <v>16</v>
      </c>
      <c r="C3" s="3">
        <f t="shared" ref="C3:C8" si="0">3600*B3</f>
        <v>57600</v>
      </c>
      <c r="D3" s="3">
        <v>50</v>
      </c>
      <c r="E3" s="3">
        <v>37</v>
      </c>
      <c r="F3" s="3">
        <v>277</v>
      </c>
      <c r="G3" s="3">
        <v>0.27817599999999998</v>
      </c>
      <c r="H3" s="3">
        <f t="shared" ref="H3:H8" si="1">G3*20</f>
        <v>5.5635199999999996</v>
      </c>
      <c r="I3" s="3">
        <f t="shared" ref="I3:I8" si="2">J3/20</f>
        <v>7.2894500000000001E-2</v>
      </c>
      <c r="J3" s="3">
        <v>1.4578899999999999</v>
      </c>
      <c r="K3" s="3">
        <f>((0.18*4)*(0.18*4))/(((0.18*4)*2)*(0.266*4)*C3)</f>
        <v>5.8740601503759394E-6</v>
      </c>
      <c r="L3" s="3">
        <f t="shared" ref="L3:M8" si="3">100*(I3/G3)</f>
        <v>26.204453295755208</v>
      </c>
      <c r="M3" s="3">
        <f t="shared" si="3"/>
        <v>26.204453295755204</v>
      </c>
      <c r="N3" s="3">
        <f>LN(72/(72-(L3*2.16)))</f>
        <v>1.5424037527102601</v>
      </c>
      <c r="O3" s="2">
        <f t="shared" ref="O3:O8" si="4">K3*N3*1000000</f>
        <v>9.0601724195856423</v>
      </c>
      <c r="P3" s="1">
        <v>22.1</v>
      </c>
    </row>
    <row r="4" spans="1:16" ht="15.6" x14ac:dyDescent="0.3">
      <c r="A4" s="4" t="s">
        <v>3</v>
      </c>
      <c r="B4" s="3">
        <v>16</v>
      </c>
      <c r="C4" s="3">
        <f t="shared" si="0"/>
        <v>57600</v>
      </c>
      <c r="D4" s="3">
        <v>50</v>
      </c>
      <c r="E4" s="3">
        <v>37</v>
      </c>
      <c r="F4" s="3">
        <v>313</v>
      </c>
      <c r="G4" s="3">
        <v>0.38397300000000001</v>
      </c>
      <c r="H4" s="3">
        <f t="shared" si="1"/>
        <v>7.6794600000000006</v>
      </c>
      <c r="I4" s="3">
        <f t="shared" si="2"/>
        <v>2.3636149999999999E-4</v>
      </c>
      <c r="J4" s="3">
        <v>4.7272299999999998E-3</v>
      </c>
      <c r="K4" s="3">
        <f>((0.18*4)*(0.18*4))/(((0.18*4)*2)*(0.266*4)*C4)</f>
        <v>5.8740601503759394E-6</v>
      </c>
      <c r="L4" s="3">
        <f t="shared" si="3"/>
        <v>6.1556802170985976E-2</v>
      </c>
      <c r="M4" s="3">
        <f t="shared" si="3"/>
        <v>6.1556802170985976E-2</v>
      </c>
      <c r="N4" s="3">
        <f>LN(72/(72-(L4*2.16)))</f>
        <v>1.8484113252748816E-3</v>
      </c>
      <c r="O4" s="2">
        <f t="shared" si="4"/>
        <v>1.085767930730076E-2</v>
      </c>
      <c r="P4" s="1">
        <v>0.5</v>
      </c>
    </row>
    <row r="5" spans="1:16" ht="15.6" x14ac:dyDescent="0.3">
      <c r="A5" s="4" t="s">
        <v>2</v>
      </c>
      <c r="B5" s="3">
        <v>16</v>
      </c>
      <c r="C5" s="3">
        <f t="shared" si="0"/>
        <v>57600</v>
      </c>
      <c r="D5" s="3">
        <v>50</v>
      </c>
      <c r="E5" s="3">
        <v>37</v>
      </c>
      <c r="F5" s="3">
        <v>285</v>
      </c>
      <c r="G5" s="7">
        <v>0.35844700000000002</v>
      </c>
      <c r="H5" s="3">
        <f t="shared" si="1"/>
        <v>7.1689400000000001</v>
      </c>
      <c r="I5" s="7">
        <f t="shared" si="2"/>
        <v>7.9797300000000002E-2</v>
      </c>
      <c r="J5" s="7">
        <v>1.5959460000000001</v>
      </c>
      <c r="K5" s="6">
        <f>((0.18*6)*(0.18*6))/(((0.18*6)*2)*(0.266*6)*C5)</f>
        <v>5.8740601503759402E-6</v>
      </c>
      <c r="L5" s="3">
        <f t="shared" si="3"/>
        <v>22.261952255145111</v>
      </c>
      <c r="M5" s="3">
        <f t="shared" si="3"/>
        <v>22.261952255145111</v>
      </c>
      <c r="N5" s="5">
        <f>LN(108/(108-(L5*2.16)))</f>
        <v>0.58921796991583564</v>
      </c>
      <c r="O5" s="2">
        <f t="shared" si="4"/>
        <v>3.4611017969680198</v>
      </c>
      <c r="P5" s="1">
        <v>11.3</v>
      </c>
    </row>
    <row r="6" spans="1:16" ht="15.6" x14ac:dyDescent="0.3">
      <c r="A6" s="4" t="s">
        <v>1</v>
      </c>
      <c r="B6" s="3">
        <v>16</v>
      </c>
      <c r="C6" s="3">
        <f t="shared" si="0"/>
        <v>57600</v>
      </c>
      <c r="D6" s="3">
        <v>50</v>
      </c>
      <c r="E6" s="3">
        <v>37</v>
      </c>
      <c r="F6" s="3">
        <v>274</v>
      </c>
      <c r="G6" s="7">
        <v>3.7034049999999999E-2</v>
      </c>
      <c r="H6" s="3">
        <f t="shared" si="1"/>
        <v>0.74068099999999992</v>
      </c>
      <c r="I6" s="7">
        <f t="shared" si="2"/>
        <v>3.0029700000000004E-4</v>
      </c>
      <c r="J6" s="7">
        <v>6.0059400000000004E-3</v>
      </c>
      <c r="K6" s="6">
        <f>((0.18*6)*(0.18*6))/(((0.18*6)*2)*(0.266*6)*C6)</f>
        <v>5.8740601503759402E-6</v>
      </c>
      <c r="L6" s="3">
        <f t="shared" si="3"/>
        <v>0.81086729644745859</v>
      </c>
      <c r="M6" s="3">
        <f t="shared" si="3"/>
        <v>0.81086729644745859</v>
      </c>
      <c r="N6" s="5">
        <f>LN(108/(108-(L6*2.16)))</f>
        <v>1.6350286336560344E-2</v>
      </c>
      <c r="O6" s="2">
        <f t="shared" si="4"/>
        <v>9.6042565416825348E-2</v>
      </c>
      <c r="P6" s="1">
        <v>0</v>
      </c>
    </row>
    <row r="7" spans="1:16" ht="15.6" x14ac:dyDescent="0.3">
      <c r="A7" s="4" t="s">
        <v>0</v>
      </c>
      <c r="B7" s="3">
        <v>16</v>
      </c>
      <c r="C7" s="3">
        <f t="shared" si="0"/>
        <v>57600</v>
      </c>
      <c r="D7" s="3">
        <v>50</v>
      </c>
      <c r="E7" s="3">
        <v>37</v>
      </c>
      <c r="F7" s="3">
        <v>271</v>
      </c>
      <c r="G7" s="3">
        <v>1.5665</v>
      </c>
      <c r="H7" s="3">
        <f t="shared" si="1"/>
        <v>31.33</v>
      </c>
      <c r="I7" s="3">
        <f t="shared" si="2"/>
        <v>5.5280499999999996E-2</v>
      </c>
      <c r="J7" s="3">
        <v>1.10561</v>
      </c>
      <c r="K7" s="3">
        <f>((0.18*4)*(0.18*4))/(((0.18*4)*2)*(0.266*4)*C7)</f>
        <v>5.8740601503759394E-6</v>
      </c>
      <c r="L7" s="3">
        <f t="shared" si="3"/>
        <v>3.5289179699968081</v>
      </c>
      <c r="M7" s="3">
        <f t="shared" si="3"/>
        <v>3.5289179699968081</v>
      </c>
      <c r="N7" s="3">
        <f>LN(72/(72-(L7*2.16)))</f>
        <v>0.11190134822928582</v>
      </c>
      <c r="O7" s="2">
        <f t="shared" si="4"/>
        <v>0.65731525040698902</v>
      </c>
      <c r="P7" s="1">
        <v>0.9</v>
      </c>
    </row>
    <row r="8" spans="1:16" ht="15.6" x14ac:dyDescent="0.3">
      <c r="A8" s="4" t="s">
        <v>21</v>
      </c>
      <c r="B8" s="3">
        <v>16</v>
      </c>
      <c r="C8" s="3">
        <f t="shared" si="0"/>
        <v>57600</v>
      </c>
      <c r="D8" s="3">
        <v>50</v>
      </c>
      <c r="E8" s="3">
        <v>37</v>
      </c>
      <c r="F8" s="3">
        <v>262</v>
      </c>
      <c r="G8" s="3">
        <v>3.9536000000000002E-2</v>
      </c>
      <c r="H8" s="3">
        <f t="shared" si="1"/>
        <v>0.79072000000000009</v>
      </c>
      <c r="I8" s="3">
        <f t="shared" si="2"/>
        <v>1.9274050000000001E-3</v>
      </c>
      <c r="J8" s="3">
        <v>3.8548100000000002E-2</v>
      </c>
      <c r="K8" s="3">
        <f>((0.18*4)*(0.18*4))/(((0.18*4)*2)*(0.266*4)*C8)</f>
        <v>5.8740601503759394E-6</v>
      </c>
      <c r="L8" s="3">
        <f t="shared" si="3"/>
        <v>4.8750632335087012</v>
      </c>
      <c r="M8" s="3">
        <f t="shared" si="3"/>
        <v>4.8750632335087012</v>
      </c>
      <c r="N8" s="3">
        <f>LN(72/(72-(L8*2.16)))</f>
        <v>0.15811909006770067</v>
      </c>
      <c r="O8" s="2">
        <f t="shared" si="4"/>
        <v>0.92880104598038449</v>
      </c>
      <c r="P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PAMPA assay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MONTICELLI</dc:creator>
  <cp:lastModifiedBy>Anna Maugeri</cp:lastModifiedBy>
  <dcterms:created xsi:type="dcterms:W3CDTF">2025-05-23T13:54:45Z</dcterms:created>
  <dcterms:modified xsi:type="dcterms:W3CDTF">2026-09-15T13:39:00Z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2025-05-23T13:55:02Z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d05d0609-5d5c-446e-8e57-ccb0a7e94d6b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