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Lorenzo\OneDrive - Alma Mater Studiorum Università di Bologna\FU_Berlin\Papers\Western_Alps\manuscript_text\Submission - Tectonics\Re-submission_3\Tables\"/>
    </mc:Choice>
  </mc:AlternateContent>
  <bookViews>
    <workbookView xWindow="2208" yWindow="32760" windowWidth="30732" windowHeight="19272" tabRatio="835"/>
  </bookViews>
  <sheets>
    <sheet name="Sample-table.Cont" sheetId="11" r:id="rId1"/>
  </sheets>
  <definedNames>
    <definedName name="_xlnm._FilterDatabase" localSheetId="0" hidden="1">'Sample-table.Cont'!$A$8:$AF$2466</definedName>
    <definedName name="_xlnm.Print_Area" localSheetId="0">'Sample-table.Cont'!$J$1305</definedName>
  </definedNames>
  <calcPr calcId="162913"/>
</workbook>
</file>

<file path=xl/calcChain.xml><?xml version="1.0" encoding="utf-8"?>
<calcChain xmlns="http://schemas.openxmlformats.org/spreadsheetml/2006/main">
  <c r="Q2203" i="11" l="1"/>
  <c r="Q2202" i="11"/>
  <c r="Q2201" i="11"/>
  <c r="Q2200" i="11"/>
  <c r="Q2199" i="11"/>
  <c r="Q2198" i="11"/>
  <c r="Q2197" i="11"/>
  <c r="Q2196" i="11"/>
  <c r="Q2195" i="11"/>
  <c r="Q2194" i="11"/>
  <c r="F1704" i="11"/>
  <c r="G1704" i="11"/>
  <c r="F1705" i="11"/>
  <c r="G1705" i="11"/>
  <c r="F1706" i="11"/>
  <c r="G1706" i="11"/>
  <c r="F1707" i="11"/>
  <c r="G1707" i="11"/>
  <c r="F1708" i="11"/>
  <c r="G1708" i="11"/>
  <c r="F1709" i="11"/>
  <c r="G1709" i="11"/>
  <c r="F1710" i="11"/>
  <c r="G1710" i="11"/>
  <c r="F1711" i="11"/>
  <c r="G1711" i="11"/>
  <c r="F1712" i="11"/>
  <c r="G1712" i="11"/>
  <c r="F1713" i="11"/>
  <c r="G1713" i="11"/>
  <c r="F1714" i="11"/>
  <c r="G1714" i="11"/>
  <c r="F1715" i="11"/>
  <c r="G1715" i="11"/>
  <c r="F1716" i="11"/>
  <c r="G1716" i="11"/>
  <c r="F1717" i="11"/>
  <c r="G1717" i="11"/>
  <c r="F1718" i="11"/>
  <c r="G1718" i="11"/>
  <c r="F1719" i="11"/>
  <c r="G1719" i="11"/>
  <c r="F1720" i="11"/>
  <c r="G1720" i="11"/>
  <c r="F1721" i="11"/>
  <c r="G1721" i="11"/>
  <c r="F1722" i="11"/>
  <c r="G1722" i="11"/>
  <c r="F1723" i="11"/>
  <c r="G1723" i="11"/>
  <c r="F1724" i="11"/>
  <c r="G1724" i="11"/>
  <c r="F1725" i="11"/>
  <c r="G1725" i="11"/>
  <c r="F1726" i="11"/>
  <c r="G1726" i="11"/>
  <c r="F1727" i="11"/>
  <c r="G1727" i="11"/>
  <c r="F1728" i="11"/>
  <c r="G1728" i="11"/>
  <c r="F1729" i="11"/>
  <c r="G1729" i="11"/>
  <c r="F1730" i="11"/>
  <c r="G1730" i="11"/>
  <c r="F1731" i="11"/>
  <c r="G1731" i="11"/>
  <c r="F1732" i="11"/>
  <c r="G1732" i="11"/>
  <c r="F1733" i="11"/>
  <c r="G1733" i="11"/>
  <c r="F1734" i="11"/>
  <c r="G1734" i="11"/>
  <c r="F1735" i="11"/>
  <c r="G1735" i="11"/>
  <c r="F1736" i="11"/>
  <c r="G1736" i="11"/>
  <c r="F1737" i="11"/>
  <c r="G1737" i="11"/>
  <c r="F1738" i="11"/>
  <c r="G1738" i="11"/>
  <c r="F1739" i="11"/>
  <c r="G1739" i="11"/>
  <c r="F1740" i="11"/>
  <c r="G1740" i="11"/>
  <c r="F1741" i="11"/>
  <c r="G1741" i="11"/>
  <c r="F1742" i="11"/>
  <c r="G1742" i="11"/>
  <c r="F1743" i="11"/>
  <c r="G1743" i="11"/>
  <c r="F1744" i="11"/>
  <c r="G1744" i="11"/>
  <c r="F1745" i="11"/>
  <c r="G1745" i="11"/>
  <c r="F1746" i="11"/>
  <c r="G1746" i="11"/>
  <c r="F1747" i="11"/>
  <c r="G1747" i="11"/>
  <c r="F1748" i="11"/>
  <c r="G1748" i="11"/>
  <c r="F1749" i="11"/>
  <c r="G1749" i="11"/>
  <c r="F1750" i="11"/>
  <c r="G1750" i="11"/>
  <c r="F1751" i="11"/>
  <c r="G1751" i="11"/>
  <c r="F1752" i="11"/>
  <c r="G1752" i="11"/>
  <c r="F1753" i="11"/>
  <c r="G1753" i="11"/>
  <c r="F1754" i="11"/>
  <c r="G1754" i="11"/>
  <c r="F1755" i="11"/>
  <c r="G1755" i="11"/>
  <c r="F1873" i="11"/>
  <c r="G1873" i="11"/>
</calcChain>
</file>

<file path=xl/sharedStrings.xml><?xml version="1.0" encoding="utf-8"?>
<sst xmlns="http://schemas.openxmlformats.org/spreadsheetml/2006/main" count="15676" uniqueCount="6834">
  <si>
    <t>RV2015</t>
  </si>
  <si>
    <t>RV2016</t>
  </si>
  <si>
    <t>RV2017</t>
  </si>
  <si>
    <t>RV2018</t>
  </si>
  <si>
    <t>RV2019</t>
  </si>
  <si>
    <t>RV2020</t>
  </si>
  <si>
    <t>RV2021</t>
  </si>
  <si>
    <t>RV2022</t>
  </si>
  <si>
    <t>RV2023</t>
  </si>
  <si>
    <t>RV2024</t>
  </si>
  <si>
    <t>RV2025</t>
  </si>
  <si>
    <t>Ivrea-Verbano zone</t>
    <phoneticPr fontId="0" type="noConversion"/>
  </si>
  <si>
    <t>Sesia-Lanzo zone</t>
    <phoneticPr fontId="0" type="noConversion"/>
  </si>
  <si>
    <t>Strona-Ceneri zone</t>
    <phoneticPr fontId="0" type="noConversion"/>
  </si>
  <si>
    <t>Wolff et al. 2012</t>
  </si>
  <si>
    <t>Wolff et al. 2012</t>
    <phoneticPr fontId="0" type="noConversion"/>
  </si>
  <si>
    <t>Wolff et al. 2012</t>
    <phoneticPr fontId="0" type="noConversion"/>
  </si>
  <si>
    <t>Pomella et al. 2012</t>
  </si>
  <si>
    <t>8° 22' 51"</t>
  </si>
  <si>
    <t>47° 07' 49"</t>
  </si>
  <si>
    <t>RH70</t>
  </si>
  <si>
    <t>8° 14' 53"</t>
  </si>
  <si>
    <t>47° 04' 58"</t>
  </si>
  <si>
    <t>RV15</t>
  </si>
  <si>
    <t>8° 27' 58"</t>
  </si>
  <si>
    <t>H9</t>
  </si>
  <si>
    <t>H10</t>
  </si>
  <si>
    <t>H163</t>
  </si>
  <si>
    <t>R170</t>
  </si>
  <si>
    <t>R172</t>
  </si>
  <si>
    <t>R174</t>
  </si>
  <si>
    <t>W137</t>
  </si>
  <si>
    <t>W138</t>
  </si>
  <si>
    <t>W139</t>
  </si>
  <si>
    <t>RV1917</t>
  </si>
  <si>
    <t>RV1918</t>
  </si>
  <si>
    <t>RV1919</t>
  </si>
  <si>
    <t>RV1920</t>
  </si>
  <si>
    <t>RV1921</t>
  </si>
  <si>
    <t>RV30c</t>
  </si>
  <si>
    <t>MR P179</t>
  </si>
  <si>
    <t xml:space="preserve">  8° 00 '51"</t>
  </si>
  <si>
    <t xml:space="preserve"> 46° 53 '03"</t>
  </si>
  <si>
    <t>MR P198</t>
  </si>
  <si>
    <t xml:space="preserve"> 8° 08' 27"</t>
  </si>
  <si>
    <t xml:space="preserve"> 46° 59' 38"</t>
  </si>
  <si>
    <t>E05</t>
    <phoneticPr fontId="0" type="noConversion"/>
  </si>
  <si>
    <t>TW 109</t>
  </si>
  <si>
    <t>Schobergruppe</t>
  </si>
  <si>
    <t>Penninic rocks</t>
  </si>
  <si>
    <t>RV1938</t>
  </si>
  <si>
    <t>RV1939</t>
  </si>
  <si>
    <t>Boswil</t>
    <phoneticPr fontId="0" type="noConversion"/>
  </si>
  <si>
    <t>Hünenberg</t>
    <phoneticPr fontId="0" type="noConversion"/>
  </si>
  <si>
    <t>Rigi-Weggis</t>
    <phoneticPr fontId="0" type="noConversion"/>
  </si>
  <si>
    <t>Cederbom et al. 2004</t>
  </si>
  <si>
    <t>Koralpe</t>
  </si>
  <si>
    <t>56 HR</t>
  </si>
  <si>
    <t>458 HR</t>
  </si>
  <si>
    <t>28 DZ</t>
  </si>
  <si>
    <t>28 FC</t>
  </si>
  <si>
    <t>56 DZ</t>
  </si>
  <si>
    <t>58 DZ</t>
  </si>
  <si>
    <t>58 HR</t>
  </si>
  <si>
    <t>IVG-06-08</t>
  </si>
  <si>
    <t>Gneiss Minuti</t>
  </si>
  <si>
    <t>IVG-07-08</t>
  </si>
  <si>
    <t>IVG-10-08</t>
  </si>
  <si>
    <t>Scisti dei Laghi</t>
  </si>
  <si>
    <t>IVG-11-08</t>
  </si>
  <si>
    <t>Kinzingite</t>
  </si>
  <si>
    <t>IVG-15-08</t>
  </si>
  <si>
    <t>Mylonite of the Incubric line</t>
  </si>
  <si>
    <t>IVG-17-08</t>
  </si>
  <si>
    <t>Monte Rosa unit</t>
  </si>
  <si>
    <t>„Augengneiss“</t>
  </si>
  <si>
    <t>IVG-01-08</t>
  </si>
  <si>
    <t>IVG-03-08</t>
  </si>
  <si>
    <t>IVG-04-08</t>
  </si>
  <si>
    <t>IVG-05-08</t>
  </si>
  <si>
    <t>IVG-18-08</t>
  </si>
  <si>
    <t>IVG-19-08</t>
  </si>
  <si>
    <t>IVG-20-08</t>
  </si>
  <si>
    <t>IVG-22-08</t>
  </si>
  <si>
    <t>Stronalite</t>
  </si>
  <si>
    <t>IVG-23-08</t>
  </si>
  <si>
    <t>Mylonite of the Incubril line</t>
  </si>
  <si>
    <t>IVG-24-08</t>
  </si>
  <si>
    <t>Penninic nappes</t>
  </si>
  <si>
    <t>„Stengel“ gneiss</t>
  </si>
  <si>
    <t>IVG-25-09</t>
  </si>
  <si>
    <t>Granite of the Baveno stock</t>
  </si>
  <si>
    <t>IV2608/1</t>
  </si>
  <si>
    <t>IV2608/2</t>
  </si>
  <si>
    <t>IV2608/3</t>
  </si>
  <si>
    <t>IV2608/4</t>
  </si>
  <si>
    <t>IV2708/1</t>
  </si>
  <si>
    <t>Graniti dei Laghi</t>
  </si>
  <si>
    <t>IV2708/2</t>
  </si>
  <si>
    <t>IV2708/3</t>
  </si>
  <si>
    <t>Eclogitic Micaschist Complex</t>
  </si>
  <si>
    <t>IV2708/4</t>
  </si>
  <si>
    <t>IV2708/5</t>
  </si>
  <si>
    <t>Granite of the Biella stock</t>
  </si>
  <si>
    <t>IV2708/6</t>
  </si>
  <si>
    <t>Diorite</t>
  </si>
  <si>
    <t>IV2708/7</t>
  </si>
  <si>
    <t>Gneiss</t>
  </si>
  <si>
    <t>IV2708/8</t>
  </si>
  <si>
    <t>IV2708/9</t>
  </si>
  <si>
    <t>Diorite of the Traversella stock</t>
  </si>
  <si>
    <t>SZ2</t>
  </si>
  <si>
    <t>SZ7</t>
  </si>
  <si>
    <t>SZ9</t>
  </si>
  <si>
    <t>SZ10</t>
  </si>
  <si>
    <t>VS0606</t>
  </si>
  <si>
    <t>VS0706</t>
  </si>
  <si>
    <t>VS1006</t>
  </si>
  <si>
    <t>IVG-2-10</t>
  </si>
  <si>
    <t>IVG-4-10</t>
  </si>
  <si>
    <t>IVG-5-10</t>
  </si>
  <si>
    <t>IVG-6-10</t>
  </si>
  <si>
    <t>IVG-7-10</t>
  </si>
  <si>
    <t>IVG-8-10</t>
  </si>
  <si>
    <t>Rhyolite</t>
  </si>
  <si>
    <t>RV2002</t>
  </si>
  <si>
    <t>RV2003</t>
  </si>
  <si>
    <t>RV2004</t>
  </si>
  <si>
    <t>RV2005</t>
  </si>
  <si>
    <t>RV2006</t>
  </si>
  <si>
    <t>RV2007</t>
  </si>
  <si>
    <t>RV2008</t>
  </si>
  <si>
    <t>RV2009</t>
  </si>
  <si>
    <t>RV2010</t>
  </si>
  <si>
    <t>RV2011</t>
  </si>
  <si>
    <t>RV2012</t>
  </si>
  <si>
    <t>RV2013</t>
  </si>
  <si>
    <t>RV2014</t>
  </si>
  <si>
    <t>Mauls</t>
  </si>
  <si>
    <t>Pomella et al. 2010</t>
  </si>
  <si>
    <t>HM092</t>
  </si>
  <si>
    <t>Meran</t>
  </si>
  <si>
    <t>HM413</t>
  </si>
  <si>
    <t>U031</t>
  </si>
  <si>
    <t>Lana</t>
  </si>
  <si>
    <t>N061</t>
  </si>
  <si>
    <t>Rumo</t>
  </si>
  <si>
    <t>N071</t>
  </si>
  <si>
    <t>E3-2.5</t>
    <phoneticPr fontId="0" type="noConversion"/>
  </si>
  <si>
    <t>RV1916</t>
  </si>
  <si>
    <t>B1</t>
  </si>
  <si>
    <t>B3</t>
  </si>
  <si>
    <t>B158</t>
  </si>
  <si>
    <t>B5</t>
  </si>
  <si>
    <t>B6</t>
  </si>
  <si>
    <t>B159</t>
  </si>
  <si>
    <t>B7</t>
  </si>
  <si>
    <t>B8</t>
  </si>
  <si>
    <t>B9</t>
  </si>
  <si>
    <t>H3</t>
  </si>
  <si>
    <t>H5</t>
  </si>
  <si>
    <t>H161</t>
  </si>
  <si>
    <t>H7</t>
  </si>
  <si>
    <t>H8</t>
  </si>
  <si>
    <t>RV1882</t>
  </si>
  <si>
    <t>RV1883</t>
  </si>
  <si>
    <t>RV1884</t>
  </si>
  <si>
    <t>RV1885</t>
  </si>
  <si>
    <t>RV1886</t>
  </si>
  <si>
    <t>RV1887</t>
  </si>
  <si>
    <t>RV1888</t>
  </si>
  <si>
    <t>RV1889</t>
  </si>
  <si>
    <t>8° 00' 27"</t>
  </si>
  <si>
    <t>46° 51' 36"</t>
  </si>
  <si>
    <t>E10</t>
  </si>
  <si>
    <t>Bertotti et al. 1999</t>
  </si>
  <si>
    <t>AL 8</t>
  </si>
  <si>
    <t>RV1922</t>
  </si>
  <si>
    <t>RV1923</t>
  </si>
  <si>
    <t>RV1924</t>
  </si>
  <si>
    <t>RV1925</t>
  </si>
  <si>
    <t>RV1926</t>
  </si>
  <si>
    <t>RV1927</t>
  </si>
  <si>
    <t>RV1928</t>
  </si>
  <si>
    <t>RV1929</t>
  </si>
  <si>
    <t>RV1930</t>
  </si>
  <si>
    <t>RV1931</t>
  </si>
  <si>
    <t>RV1932</t>
  </si>
  <si>
    <t>RV1933</t>
  </si>
  <si>
    <t>RV1934</t>
  </si>
  <si>
    <t>RV1935</t>
  </si>
  <si>
    <t>RV1936</t>
  </si>
  <si>
    <t>RV1937</t>
  </si>
  <si>
    <t>sommet Vieux Chaillol</t>
  </si>
  <si>
    <t>Krimml</t>
  </si>
  <si>
    <t>Krimmler Tauernhaus</t>
  </si>
  <si>
    <t>RV1863</t>
  </si>
  <si>
    <t>RV1864</t>
  </si>
  <si>
    <t>RV1865</t>
  </si>
  <si>
    <t>RV1866</t>
  </si>
  <si>
    <t>RV1867</t>
  </si>
  <si>
    <t>RV1868</t>
  </si>
  <si>
    <t>RV1869</t>
  </si>
  <si>
    <t>RV1870</t>
  </si>
  <si>
    <t>RV1871</t>
  </si>
  <si>
    <t>RV1872</t>
  </si>
  <si>
    <t>Reinecker 2000</t>
  </si>
  <si>
    <t xml:space="preserve"> Niedere Tauern</t>
  </si>
  <si>
    <t>Nochkristallin</t>
  </si>
  <si>
    <t>RV1890</t>
  </si>
  <si>
    <t>RV1891</t>
  </si>
  <si>
    <t>RV1892</t>
  </si>
  <si>
    <t>RV1893</t>
  </si>
  <si>
    <t>RV1894</t>
  </si>
  <si>
    <t>RV1895</t>
  </si>
  <si>
    <t>RV1896</t>
  </si>
  <si>
    <t>RV1897</t>
  </si>
  <si>
    <t>RV1898</t>
  </si>
  <si>
    <t>RV1899</t>
  </si>
  <si>
    <t>RV1900</t>
  </si>
  <si>
    <t>RV1901</t>
  </si>
  <si>
    <t>RV1902</t>
  </si>
  <si>
    <t>RV1903</t>
  </si>
  <si>
    <t>RV1904</t>
  </si>
  <si>
    <t>RV1905</t>
  </si>
  <si>
    <t>RV1906</t>
  </si>
  <si>
    <t>RV1907</t>
  </si>
  <si>
    <t>RV1908</t>
  </si>
  <si>
    <t>RV1909</t>
  </si>
  <si>
    <t>von Hagke et al. 2012</t>
  </si>
  <si>
    <t>von Hagke et al. 2012</t>
    <phoneticPr fontId="0" type="noConversion"/>
  </si>
  <si>
    <t>RV1910</t>
  </si>
  <si>
    <t>RV10b</t>
    <phoneticPr fontId="0" type="noConversion"/>
  </si>
  <si>
    <t>A</t>
    <phoneticPr fontId="0" type="noConversion"/>
  </si>
  <si>
    <t>RV1911</t>
  </si>
  <si>
    <t>RV1912</t>
  </si>
  <si>
    <t>RV1913</t>
  </si>
  <si>
    <t>RV1914</t>
  </si>
  <si>
    <t>RV1915</t>
  </si>
  <si>
    <t>E3-1</t>
    <phoneticPr fontId="0" type="noConversion"/>
  </si>
  <si>
    <t>E3-2</t>
  </si>
  <si>
    <t>E3-3</t>
  </si>
  <si>
    <t>E3-4</t>
  </si>
  <si>
    <t>E3-5</t>
  </si>
  <si>
    <t>RV1801</t>
  </si>
  <si>
    <t>RV1802</t>
  </si>
  <si>
    <t>RV1803</t>
  </si>
  <si>
    <t>RV1804</t>
  </si>
  <si>
    <t>RV1805</t>
  </si>
  <si>
    <t>RV1806</t>
  </si>
  <si>
    <t>RV1807</t>
  </si>
  <si>
    <t>RV1808</t>
  </si>
  <si>
    <t>RV1809</t>
  </si>
  <si>
    <t>RV1810</t>
  </si>
  <si>
    <t>RV1811</t>
  </si>
  <si>
    <t>RV1812</t>
  </si>
  <si>
    <t>RV1813</t>
  </si>
  <si>
    <t>RV1814</t>
  </si>
  <si>
    <t>W199</t>
  </si>
  <si>
    <t>W214</t>
  </si>
  <si>
    <t>W224</t>
  </si>
  <si>
    <t>W227</t>
  </si>
  <si>
    <t>W232</t>
  </si>
  <si>
    <t>W377</t>
  </si>
  <si>
    <t>8° 25' 30"</t>
  </si>
  <si>
    <t>47° 03' 04"</t>
  </si>
  <si>
    <t>RH30a</t>
  </si>
  <si>
    <t>8° 21' 15"</t>
  </si>
  <si>
    <t>47° 02' 30"</t>
  </si>
  <si>
    <t>RH30b</t>
  </si>
  <si>
    <t>RH35</t>
  </si>
  <si>
    <t>8° 24' 28"</t>
  </si>
  <si>
    <t>47° 04' 20"</t>
  </si>
  <si>
    <t>RH40</t>
  </si>
  <si>
    <t>8° 24' 03"</t>
  </si>
  <si>
    <t>47° 04' 47"</t>
  </si>
  <si>
    <t>RH45</t>
  </si>
  <si>
    <t>8° 24' 56"</t>
  </si>
  <si>
    <t>47° 05' 20"</t>
  </si>
  <si>
    <t>RH50</t>
  </si>
  <si>
    <t>8° 24' 46"</t>
  </si>
  <si>
    <t>47° 06' 21"</t>
  </si>
  <si>
    <t>RH60c</t>
  </si>
  <si>
    <t>8° 20' 08"</t>
  </si>
  <si>
    <t>47° 05' 01"</t>
  </si>
  <si>
    <t>RH65</t>
  </si>
  <si>
    <t>eastern Tauern Window</t>
  </si>
  <si>
    <t>Wölfler 2008</t>
  </si>
  <si>
    <t>RV1816</t>
  </si>
  <si>
    <t>RV1817</t>
  </si>
  <si>
    <t>RV1818</t>
  </si>
  <si>
    <t>RV1819</t>
  </si>
  <si>
    <t>RV1820</t>
  </si>
  <si>
    <t>RV1821</t>
  </si>
  <si>
    <t>47° 02' 34"</t>
  </si>
  <si>
    <t>RV20</t>
  </si>
  <si>
    <t>8° 27' 34"</t>
  </si>
  <si>
    <t>47° 02' 31"</t>
  </si>
  <si>
    <t>RV25</t>
  </si>
  <si>
    <t>8° 27' 41"</t>
  </si>
  <si>
    <t>47° 02' 28"</t>
  </si>
  <si>
    <t>RV30a</t>
  </si>
  <si>
    <t>8° 26' 59"</t>
  </si>
  <si>
    <t>47° 02' 26"</t>
  </si>
  <si>
    <t>RV30b</t>
  </si>
  <si>
    <t>RV1836</t>
  </si>
  <si>
    <t>RV1837</t>
  </si>
  <si>
    <t>RV1838</t>
  </si>
  <si>
    <t>RV1839</t>
  </si>
  <si>
    <t>RV1840</t>
  </si>
  <si>
    <t>RV1841</t>
  </si>
  <si>
    <t>RV1842</t>
  </si>
  <si>
    <t>RV1843</t>
  </si>
  <si>
    <t>RV1844</t>
  </si>
  <si>
    <t>RV1845</t>
  </si>
  <si>
    <t>RV1846</t>
  </si>
  <si>
    <t>RV1847</t>
  </si>
  <si>
    <t>RV1848</t>
  </si>
  <si>
    <t>RV1849</t>
  </si>
  <si>
    <t>RV1850</t>
  </si>
  <si>
    <t>A 47</t>
  </si>
  <si>
    <t>TW 114</t>
  </si>
  <si>
    <t>Wölfler et al. 2012</t>
  </si>
  <si>
    <t>Dpar</t>
  </si>
  <si>
    <t>Zhe age</t>
  </si>
  <si>
    <t>A 112</t>
  </si>
  <si>
    <t>A 42</t>
  </si>
  <si>
    <t>TW 39</t>
  </si>
  <si>
    <t>TW 51</t>
  </si>
  <si>
    <t>TW 33</t>
  </si>
  <si>
    <t>TW 111</t>
  </si>
  <si>
    <t>TW 110</t>
  </si>
  <si>
    <t>TW 108</t>
  </si>
  <si>
    <t>TW 44</t>
  </si>
  <si>
    <t>TW 115</t>
  </si>
  <si>
    <t>TW 105</t>
  </si>
  <si>
    <t>Wölfler et al. 2010</t>
  </si>
  <si>
    <t>Gneiss Minuti complex</t>
  </si>
  <si>
    <t>Sesia-Lanzo</t>
  </si>
  <si>
    <t>106 HR</t>
  </si>
  <si>
    <t>107 DZ</t>
  </si>
  <si>
    <t>425 FC</t>
  </si>
  <si>
    <t>46° 56' 11"</t>
  </si>
  <si>
    <t>E65</t>
  </si>
  <si>
    <t>7° 59' 51"</t>
  </si>
  <si>
    <t>46° 59' 05"</t>
  </si>
  <si>
    <t>E70b</t>
  </si>
  <si>
    <t>7° 56' 21"</t>
  </si>
  <si>
    <t>47° 00' 07"</t>
  </si>
  <si>
    <t>RH05</t>
  </si>
  <si>
    <t>8° 36' 11"</t>
  </si>
  <si>
    <t>47° 01' 25"</t>
  </si>
  <si>
    <t>RH10</t>
  </si>
  <si>
    <t>8° 29' 50"</t>
  </si>
  <si>
    <t>47° 00' 30"</t>
  </si>
  <si>
    <t>RH12</t>
  </si>
  <si>
    <t>8° 38' 31"</t>
  </si>
  <si>
    <t>47° 06' 31"</t>
  </si>
  <si>
    <t>RH15</t>
  </si>
  <si>
    <t>8° 27' 05"</t>
  </si>
  <si>
    <t>47° 01' 59"</t>
  </si>
  <si>
    <t>RH17</t>
  </si>
  <si>
    <t>8° 24' 47"</t>
  </si>
  <si>
    <t>47° 01' 45"</t>
  </si>
  <si>
    <t>RH23</t>
  </si>
  <si>
    <t>8° 24' 51"</t>
  </si>
  <si>
    <t>47° 02' 33"</t>
  </si>
  <si>
    <t>RH25</t>
  </si>
  <si>
    <t>W 204</t>
  </si>
  <si>
    <t>W 40</t>
  </si>
  <si>
    <t>W 116</t>
  </si>
  <si>
    <t>W 131</t>
  </si>
  <si>
    <t>W 135</t>
  </si>
  <si>
    <t>W 161</t>
  </si>
  <si>
    <t>W 170</t>
  </si>
  <si>
    <t>W 179</t>
  </si>
  <si>
    <t>W 187</t>
  </si>
  <si>
    <t>W 296</t>
  </si>
  <si>
    <t>RV1851</t>
  </si>
  <si>
    <t>RV1852</t>
  </si>
  <si>
    <t>RV1853</t>
  </si>
  <si>
    <t>RV1854</t>
  </si>
  <si>
    <t>RV1855</t>
  </si>
  <si>
    <t>RV1856</t>
  </si>
  <si>
    <t>RV1857</t>
  </si>
  <si>
    <t>RV1859</t>
  </si>
  <si>
    <t>RV1860</t>
  </si>
  <si>
    <t>RV1861</t>
  </si>
  <si>
    <t>RV1862</t>
  </si>
  <si>
    <t>Monzonite</t>
    <phoneticPr fontId="0" type="noConversion"/>
  </si>
  <si>
    <t>Porphyritic monzogranite</t>
    <phoneticPr fontId="0" type="noConversion"/>
  </si>
  <si>
    <t>Granite</t>
    <phoneticPr fontId="0" type="noConversion"/>
  </si>
  <si>
    <t>Miagliano tonalite</t>
    <phoneticPr fontId="0" type="noConversion"/>
  </si>
  <si>
    <t>Sesia gneis</t>
    <phoneticPr fontId="0" type="noConversion"/>
  </si>
  <si>
    <t>Berger et al. 2012</t>
  </si>
  <si>
    <t>Berger et al. 2012</t>
    <phoneticPr fontId="0" type="noConversion"/>
  </si>
  <si>
    <t>RV562</t>
  </si>
  <si>
    <t>RV563</t>
  </si>
  <si>
    <t>RV564</t>
  </si>
  <si>
    <t>RV565</t>
  </si>
  <si>
    <t>RV566</t>
  </si>
  <si>
    <t>RV567</t>
  </si>
  <si>
    <t>RV568</t>
  </si>
  <si>
    <t xml:space="preserve"> Nochkristallin</t>
  </si>
  <si>
    <t>NT 2</t>
  </si>
  <si>
    <t>NT 1</t>
  </si>
  <si>
    <t>NT 3</t>
  </si>
  <si>
    <t>NT 4</t>
  </si>
  <si>
    <t>NB 1</t>
  </si>
  <si>
    <t>NB 2</t>
  </si>
  <si>
    <t>NB 4</t>
  </si>
  <si>
    <t>B 3</t>
  </si>
  <si>
    <t>dacite</t>
  </si>
  <si>
    <t>Pohorje</t>
  </si>
  <si>
    <t>Sachsenhofer et al. 1998</t>
  </si>
  <si>
    <t>GP 34</t>
  </si>
  <si>
    <t>GP 41</t>
  </si>
  <si>
    <t>RD12</t>
  </si>
  <si>
    <t>RD4</t>
  </si>
  <si>
    <t>F285</t>
  </si>
  <si>
    <t>RD36</t>
  </si>
  <si>
    <t>F280</t>
  </si>
  <si>
    <t>Fodor et al. 2008</t>
  </si>
  <si>
    <t>F1022</t>
  </si>
  <si>
    <t>RV582</t>
  </si>
  <si>
    <t>RV583</t>
  </si>
  <si>
    <t>RV584</t>
  </si>
  <si>
    <t>RV588</t>
  </si>
  <si>
    <t>RV589</t>
  </si>
  <si>
    <t>RV590</t>
  </si>
  <si>
    <t>RV591</t>
  </si>
  <si>
    <t>RV592</t>
  </si>
  <si>
    <t>RV593</t>
  </si>
  <si>
    <t>RV594</t>
  </si>
  <si>
    <t>RV595</t>
  </si>
  <si>
    <t>Bresimo</t>
  </si>
  <si>
    <t>N066</t>
  </si>
  <si>
    <t>Trignana</t>
  </si>
  <si>
    <t>RV1873</t>
  </si>
  <si>
    <t>N053</t>
  </si>
  <si>
    <t>Dimaro</t>
  </si>
  <si>
    <t>RV1874</t>
  </si>
  <si>
    <t>RV1875</t>
  </si>
  <si>
    <t>RV1876</t>
  </si>
  <si>
    <t>RV1877</t>
  </si>
  <si>
    <t>RV1878</t>
  </si>
  <si>
    <t>RV1879</t>
  </si>
  <si>
    <t>RV1880</t>
  </si>
  <si>
    <t>RV1881</t>
  </si>
  <si>
    <t>220/250</t>
  </si>
  <si>
    <t>MRT 160</t>
  </si>
  <si>
    <t>Flisch, 1986</t>
  </si>
  <si>
    <t>KAW 2207</t>
  </si>
  <si>
    <t>Guttannen</t>
  </si>
  <si>
    <t>KAW 0132</t>
  </si>
  <si>
    <t>Novate</t>
  </si>
  <si>
    <t>pop.method</t>
  </si>
  <si>
    <t>Michalski &amp; Soom, 1990, Wagner et al., 1977 (8.9)</t>
  </si>
  <si>
    <t>Hurford et al., 1991, Wagner &amp; Reimer, 1972 (8.5), Wagner et al., 1977</t>
  </si>
  <si>
    <t>Subbriançonnais cover nappes</t>
  </si>
  <si>
    <t>KAW 0312</t>
  </si>
  <si>
    <t>Wiss-Gufer</t>
  </si>
  <si>
    <t>KAW 0315</t>
  </si>
  <si>
    <t>Massa</t>
  </si>
  <si>
    <t>KAW 0317</t>
  </si>
  <si>
    <t>Brunnibach</t>
  </si>
  <si>
    <t>KAW 3123</t>
  </si>
  <si>
    <t>Maderanertal</t>
  </si>
  <si>
    <t>Malham-Spitzen</t>
  </si>
  <si>
    <t>San Martino</t>
  </si>
  <si>
    <t>Pfannhorn</t>
  </si>
  <si>
    <t>Kalkstein</t>
  </si>
  <si>
    <t>Cederbom et al. 2004</t>
    <phoneticPr fontId="0" type="noConversion"/>
  </si>
  <si>
    <t>8° 00' 46"</t>
  </si>
  <si>
    <t>46° 54' 00"</t>
  </si>
  <si>
    <t>E20</t>
  </si>
  <si>
    <t>8° 00' 49"</t>
  </si>
  <si>
    <t>46° 55' 13"</t>
  </si>
  <si>
    <t>E30</t>
  </si>
  <si>
    <t>8° 00' 56"</t>
  </si>
  <si>
    <t>46° 55' 31"</t>
  </si>
  <si>
    <t>E35</t>
  </si>
  <si>
    <t>8° 00' 54"</t>
  </si>
  <si>
    <t>46° 55' 32"</t>
  </si>
  <si>
    <t>E40</t>
  </si>
  <si>
    <t>8° 00' 28"</t>
  </si>
  <si>
    <t>46° 55' 37"</t>
  </si>
  <si>
    <t>E45</t>
  </si>
  <si>
    <t>8° 00' 45"</t>
  </si>
  <si>
    <t>46° 55' 49"</t>
  </si>
  <si>
    <t>E50</t>
  </si>
  <si>
    <t>8° 00' 31"</t>
  </si>
  <si>
    <t>46° 56' 09"</t>
  </si>
  <si>
    <t>E55</t>
  </si>
  <si>
    <t>7° 57' 57"</t>
  </si>
  <si>
    <t>46° 55' 52"</t>
  </si>
  <si>
    <t>E60</t>
  </si>
  <si>
    <t>7° 57' 14"</t>
  </si>
  <si>
    <t>RV1784</t>
  </si>
  <si>
    <t>RV1785</t>
  </si>
  <si>
    <t>RV1786</t>
  </si>
  <si>
    <t>RV1787</t>
  </si>
  <si>
    <t>RV1788</t>
  </si>
  <si>
    <t>RV1789</t>
  </si>
  <si>
    <t>RV1790</t>
  </si>
  <si>
    <t>RV1791</t>
  </si>
  <si>
    <t>RV1792</t>
  </si>
  <si>
    <t>RV1793</t>
  </si>
  <si>
    <t>RV1794</t>
  </si>
  <si>
    <t>RV1795</t>
  </si>
  <si>
    <t>RV1796</t>
  </si>
  <si>
    <t>RV1797</t>
  </si>
  <si>
    <t>RV1798</t>
  </si>
  <si>
    <t>RV1799</t>
  </si>
  <si>
    <t>RV1800</t>
  </si>
  <si>
    <t>Bi0708</t>
    <phoneticPr fontId="0" type="noConversion"/>
  </si>
  <si>
    <t>PV 21</t>
  </si>
  <si>
    <t>PV 23</t>
  </si>
  <si>
    <t>Jau 32</t>
  </si>
  <si>
    <t>Th 1</t>
  </si>
  <si>
    <t>Th 2</t>
  </si>
  <si>
    <t>PV 26</t>
  </si>
  <si>
    <t>RV1153</t>
  </si>
  <si>
    <t>KAW 2208</t>
  </si>
  <si>
    <t>Permian</t>
  </si>
  <si>
    <t>RV202</t>
  </si>
  <si>
    <t>Trautwein (2000)</t>
  </si>
  <si>
    <t>AL 9</t>
  </si>
  <si>
    <t>AL 7</t>
  </si>
  <si>
    <t>AL 13</t>
  </si>
  <si>
    <t>AL 14</t>
  </si>
  <si>
    <t>Al 4</t>
  </si>
  <si>
    <t>RV1291</t>
  </si>
  <si>
    <t>OL2</t>
  </si>
  <si>
    <t>Turbat</t>
  </si>
  <si>
    <t>RV1292</t>
  </si>
  <si>
    <t>VA2</t>
  </si>
  <si>
    <t>Jasse Vieux</t>
  </si>
  <si>
    <t>RV1293</t>
  </si>
  <si>
    <t>VA3</t>
  </si>
  <si>
    <t>Clot - Combefroide</t>
  </si>
  <si>
    <t>W385</t>
  </si>
  <si>
    <t>W386</t>
  </si>
  <si>
    <t>W411</t>
  </si>
  <si>
    <t>W413</t>
  </si>
  <si>
    <t>W414</t>
  </si>
  <si>
    <t>W415</t>
  </si>
  <si>
    <t>W416</t>
  </si>
  <si>
    <t>W420</t>
  </si>
  <si>
    <t>W421</t>
  </si>
  <si>
    <t>W423</t>
  </si>
  <si>
    <t>W424</t>
  </si>
  <si>
    <t>W425</t>
  </si>
  <si>
    <t>W426</t>
  </si>
  <si>
    <t>W236</t>
  </si>
  <si>
    <t>W251</t>
  </si>
  <si>
    <t>W252</t>
  </si>
  <si>
    <t>W253</t>
  </si>
  <si>
    <t>W295</t>
  </si>
  <si>
    <t>RV1815</t>
  </si>
  <si>
    <t>SP 79.14</t>
  </si>
  <si>
    <t>SP 79.16</t>
  </si>
  <si>
    <t>SP 79.18</t>
  </si>
  <si>
    <t>SP 79.20</t>
  </si>
  <si>
    <t>SP 79.22</t>
  </si>
  <si>
    <t>SP 79.24</t>
  </si>
  <si>
    <t>SP 79.25</t>
  </si>
  <si>
    <t>SP 79.26</t>
  </si>
  <si>
    <t>Hurford, 1986</t>
  </si>
  <si>
    <t>KAW 1877</t>
  </si>
  <si>
    <t>Lago Bianco</t>
  </si>
  <si>
    <t>RV1822</t>
  </si>
  <si>
    <t>RV1823</t>
  </si>
  <si>
    <t>RV1824</t>
  </si>
  <si>
    <t>RV1825</t>
  </si>
  <si>
    <t>RV1826</t>
  </si>
  <si>
    <t>RV1827</t>
  </si>
  <si>
    <t>RV1828</t>
  </si>
  <si>
    <t>RV1829</t>
  </si>
  <si>
    <t>RV1830</t>
  </si>
  <si>
    <t>RV1831</t>
  </si>
  <si>
    <t>RV1832</t>
  </si>
  <si>
    <t>RV1833</t>
  </si>
  <si>
    <t>RV1834</t>
  </si>
  <si>
    <t>RV1835</t>
  </si>
  <si>
    <t>Wagner et al. 1977, Wagner &amp; Reimer, 1972 (3.1)</t>
  </si>
  <si>
    <t>KAW 0400</t>
  </si>
  <si>
    <t>Nanztal</t>
  </si>
  <si>
    <t>KAW 0401</t>
  </si>
  <si>
    <t>Gebidem</t>
  </si>
  <si>
    <t>KAW 0402</t>
  </si>
  <si>
    <t>Saas Fee-3</t>
  </si>
  <si>
    <t>Wagner &amp; Reimer, 1972, Wagner et al. 1977</t>
  </si>
  <si>
    <t>KAW 0403</t>
  </si>
  <si>
    <t>SP 81.78</t>
  </si>
  <si>
    <t>SP 81.81</t>
  </si>
  <si>
    <t>SP 81.82</t>
  </si>
  <si>
    <t>SP 81.83</t>
  </si>
  <si>
    <t>SP 81.86</t>
  </si>
  <si>
    <t>SP 81.87</t>
  </si>
  <si>
    <t>coordinates taken from figure 2 in manuscript. The age of 19.3 Ma comes from figure 8 (2003).</t>
  </si>
  <si>
    <t>Arnad</t>
  </si>
  <si>
    <t>Courma de Machaby, road Arnad-Bard</t>
  </si>
  <si>
    <t>eclogitic micaschist complex</t>
  </si>
  <si>
    <t>426 HR</t>
  </si>
  <si>
    <t>458 FC</t>
  </si>
  <si>
    <t>micaceous gneis</t>
  </si>
  <si>
    <t>cataclasite</t>
  </si>
  <si>
    <t>fault gouge</t>
  </si>
  <si>
    <t>W 1</t>
  </si>
  <si>
    <t>W 2</t>
  </si>
  <si>
    <t>Wölfler et al. 2008</t>
  </si>
  <si>
    <t>W 3</t>
  </si>
  <si>
    <t>eastern Tauern WindowA</t>
  </si>
  <si>
    <t>W 4</t>
  </si>
  <si>
    <t>W 6</t>
  </si>
  <si>
    <t>W 7</t>
  </si>
  <si>
    <t>W 8</t>
  </si>
  <si>
    <t>W 9</t>
  </si>
  <si>
    <t>W 10</t>
  </si>
  <si>
    <t>W 12</t>
  </si>
  <si>
    <t>W 21</t>
  </si>
  <si>
    <t>W 28</t>
  </si>
  <si>
    <t>W 35</t>
  </si>
  <si>
    <t>W 36</t>
  </si>
  <si>
    <t>W 199</t>
  </si>
  <si>
    <t>W 194</t>
  </si>
  <si>
    <t>W 236</t>
  </si>
  <si>
    <t>W 251</t>
  </si>
  <si>
    <t>W 252</t>
  </si>
  <si>
    <t>W 253</t>
  </si>
  <si>
    <t>W 327</t>
  </si>
  <si>
    <t>W 417</t>
  </si>
  <si>
    <t>W 207</t>
  </si>
  <si>
    <t>W 124</t>
  </si>
  <si>
    <t>W 202</t>
  </si>
  <si>
    <t>Passobreve Valle del Cervo</t>
    <phoneticPr fontId="0" type="noConversion"/>
  </si>
  <si>
    <t>Valle in Valle dellOropo</t>
    <phoneticPr fontId="0" type="noConversion"/>
  </si>
  <si>
    <t>A</t>
    <phoneticPr fontId="0" type="noConversion"/>
  </si>
  <si>
    <t>A</t>
    <phoneticPr fontId="0" type="noConversion"/>
  </si>
  <si>
    <t>AZ</t>
    <phoneticPr fontId="0" type="noConversion"/>
  </si>
  <si>
    <t>Monzogranite</t>
    <phoneticPr fontId="0" type="noConversion"/>
  </si>
  <si>
    <t>Syenite</t>
    <phoneticPr fontId="0" type="noConversion"/>
  </si>
  <si>
    <t>RV557</t>
  </si>
  <si>
    <t>RV558</t>
  </si>
  <si>
    <t>RV559</t>
  </si>
  <si>
    <t>RV560</t>
  </si>
  <si>
    <t>RV561</t>
  </si>
  <si>
    <t>KAW 0065</t>
  </si>
  <si>
    <t>Tenmatte</t>
  </si>
  <si>
    <t>bt gneiss</t>
  </si>
  <si>
    <t>long</t>
  </si>
  <si>
    <t>lat</t>
  </si>
  <si>
    <t>st.err.</t>
  </si>
  <si>
    <t>Stöckli</t>
  </si>
  <si>
    <t>A 13</t>
  </si>
  <si>
    <t>flyschoid sandstone</t>
  </si>
  <si>
    <t>Electra</t>
  </si>
  <si>
    <t>augen gneiss</t>
  </si>
  <si>
    <t>Mazembroz</t>
  </si>
  <si>
    <t>qtz-rich paragneiss</t>
  </si>
  <si>
    <t>V536</t>
  </si>
  <si>
    <t>Pradleves</t>
  </si>
  <si>
    <t>Boswil-1, m800-880</t>
  </si>
  <si>
    <t>Molasse</t>
  </si>
  <si>
    <t>MRP 159</t>
  </si>
  <si>
    <t>Boswil-1, m1240-1310</t>
  </si>
  <si>
    <t>MRP 161</t>
  </si>
  <si>
    <t>Hünenberg-1, m1060-1140</t>
  </si>
  <si>
    <t>RV569</t>
  </si>
  <si>
    <t>RV570</t>
  </si>
  <si>
    <t>RV571</t>
  </si>
  <si>
    <t>RV572</t>
  </si>
  <si>
    <t>RV573</t>
  </si>
  <si>
    <t>RV574</t>
  </si>
  <si>
    <t>RV575</t>
  </si>
  <si>
    <t>RV576</t>
  </si>
  <si>
    <t>RV579</t>
  </si>
  <si>
    <t>RV580</t>
  </si>
  <si>
    <t>RV581</t>
  </si>
  <si>
    <t>V346</t>
  </si>
  <si>
    <t>Kronplatz</t>
  </si>
  <si>
    <t>Perskenberg</t>
  </si>
  <si>
    <t>MRP 163</t>
  </si>
  <si>
    <t>Southern Alps crystalline basement</t>
  </si>
  <si>
    <t>RV814</t>
  </si>
  <si>
    <t>RV815</t>
  </si>
  <si>
    <t>RV816</t>
  </si>
  <si>
    <t>RV817</t>
  </si>
  <si>
    <t>RV818</t>
  </si>
  <si>
    <t>RV819</t>
  </si>
  <si>
    <t>RV820</t>
  </si>
  <si>
    <t>MR P 273</t>
  </si>
  <si>
    <t>MRP 154</t>
  </si>
  <si>
    <t>Ciancaleoni (2004)</t>
  </si>
  <si>
    <t>FORC 7</t>
  </si>
  <si>
    <t>MRP 100</t>
  </si>
  <si>
    <t>Breil/Brigels</t>
  </si>
  <si>
    <t>Hunziker et al. 1992</t>
  </si>
  <si>
    <t>Bürgi &amp; Klötzli 1990</t>
  </si>
  <si>
    <t>Sturzblock</t>
  </si>
  <si>
    <t>Les Boitses</t>
  </si>
  <si>
    <t>Massif des Aiguilles Rouges</t>
  </si>
  <si>
    <t>MRP 013</t>
  </si>
  <si>
    <t>KAW 0357</t>
  </si>
  <si>
    <t>Serra</t>
  </si>
  <si>
    <t>Sesia-Lanzo zone</t>
  </si>
  <si>
    <t>Muretto Serie</t>
  </si>
  <si>
    <t>MU 5</t>
  </si>
  <si>
    <t>Bionaz</t>
  </si>
  <si>
    <t>gneiss?</t>
  </si>
  <si>
    <t>V348</t>
  </si>
  <si>
    <t>Oligocene, Subalpine flysch</t>
  </si>
  <si>
    <t>MRP 117</t>
  </si>
  <si>
    <t>Priabonain, Flyschzone von Mitholz</t>
  </si>
  <si>
    <t>MRP 111</t>
  </si>
  <si>
    <t>Buchholz</t>
  </si>
  <si>
    <t>KAW 2725</t>
  </si>
  <si>
    <t>Airetta</t>
  </si>
  <si>
    <t>Bürgi &amp; Klötzli</t>
  </si>
  <si>
    <t>gneiss clair lité</t>
  </si>
  <si>
    <t>RV1296</t>
  </si>
  <si>
    <t>Cabane des Parisiens</t>
  </si>
  <si>
    <t>RV1298</t>
  </si>
  <si>
    <t>M1</t>
  </si>
  <si>
    <t>Col des Ruillans</t>
  </si>
  <si>
    <t>gneiss schisteux à chlorite</t>
  </si>
  <si>
    <t>coordinates were taken from figure in paper</t>
  </si>
  <si>
    <t>RV1294</t>
  </si>
  <si>
    <t>APT99-1</t>
  </si>
  <si>
    <t>M9</t>
  </si>
  <si>
    <t>Lac de Puy Vacher</t>
  </si>
  <si>
    <t>schiste gneissique + microgranite</t>
  </si>
  <si>
    <t>RV1306</t>
  </si>
  <si>
    <t>M10</t>
  </si>
  <si>
    <t>gneiss amphibolitique</t>
  </si>
  <si>
    <t>RV1307</t>
  </si>
  <si>
    <t>M11</t>
  </si>
  <si>
    <t>12 An TA</t>
  </si>
  <si>
    <t>13 An TA</t>
  </si>
  <si>
    <t>14 An TA</t>
  </si>
  <si>
    <t>15 An TA</t>
  </si>
  <si>
    <t>16 An TA</t>
  </si>
  <si>
    <t>17 An TA</t>
  </si>
  <si>
    <t>18 An TA</t>
  </si>
  <si>
    <t>19 An TA</t>
  </si>
  <si>
    <t>20 An TA</t>
  </si>
  <si>
    <t>21 An TA</t>
  </si>
  <si>
    <t>22 An TA</t>
  </si>
  <si>
    <t>23 An TA</t>
  </si>
  <si>
    <t>24 An TA</t>
  </si>
  <si>
    <t>RV1767</t>
  </si>
  <si>
    <t>RV1768</t>
  </si>
  <si>
    <t>RV1769</t>
  </si>
  <si>
    <t>RV1770</t>
  </si>
  <si>
    <t>RV1771</t>
  </si>
  <si>
    <t>RV1772</t>
  </si>
  <si>
    <t>RV1773</t>
  </si>
  <si>
    <t>RV1774</t>
  </si>
  <si>
    <t>RV1775</t>
  </si>
  <si>
    <t>RV1776</t>
  </si>
  <si>
    <t>RV1777</t>
  </si>
  <si>
    <t>RV1778</t>
  </si>
  <si>
    <t>RV1779</t>
  </si>
  <si>
    <t>RV1780</t>
  </si>
  <si>
    <t>RV1781</t>
  </si>
  <si>
    <t>RV1782</t>
  </si>
  <si>
    <t>RV1783</t>
  </si>
  <si>
    <t>Bi0633</t>
    <phoneticPr fontId="0" type="noConversion"/>
  </si>
  <si>
    <t>Bi0634</t>
    <phoneticPr fontId="0" type="noConversion"/>
  </si>
  <si>
    <t>Bi0705</t>
    <phoneticPr fontId="0" type="noConversion"/>
  </si>
  <si>
    <t>Bi0707</t>
    <phoneticPr fontId="0" type="noConversion"/>
  </si>
  <si>
    <t>PV 20</t>
  </si>
  <si>
    <t>Elias 1998 also note another zr age: 26.6 ± 2.5, based on 7 crystals. Coordinates were estimated from an Austrian road map and translated into Ch coordinates by NAVREF.</t>
  </si>
  <si>
    <t>SP 81.105</t>
  </si>
  <si>
    <t>SP 81.106</t>
  </si>
  <si>
    <t>Luchsingen</t>
  </si>
  <si>
    <t>Reichenbach</t>
  </si>
  <si>
    <t>light micro granite</t>
  </si>
  <si>
    <t>MRP 021</t>
  </si>
  <si>
    <t>190/200</t>
  </si>
  <si>
    <t>KAW 1238</t>
  </si>
  <si>
    <t>400/400</t>
  </si>
  <si>
    <t>Wagner et al., 1979</t>
  </si>
  <si>
    <t>BM 02</t>
  </si>
  <si>
    <t>MR P 250</t>
  </si>
  <si>
    <t>Orthogneiss</t>
  </si>
  <si>
    <t>FORC 10b</t>
  </si>
  <si>
    <t>SP 79.27</t>
  </si>
  <si>
    <t>49.5 Ma (K-Ar age of muscovite)</t>
  </si>
  <si>
    <t>Verspala flysch</t>
  </si>
  <si>
    <t>Arosa Zone</t>
  </si>
  <si>
    <t>Gastern massif</t>
  </si>
  <si>
    <t>Giger, 1991, Hurford (pers. comm.)</t>
  </si>
  <si>
    <t>KAW 2621</t>
  </si>
  <si>
    <t>rock-fall</t>
  </si>
  <si>
    <t>KAW 0370</t>
  </si>
  <si>
    <t>Bränd</t>
  </si>
  <si>
    <t>Soom, 1990, Wagner et al., 1977 (3.2), Wagner &amp; Reimer, 1972, Jäger et al., 1967</t>
  </si>
  <si>
    <t>KAW 2623</t>
  </si>
  <si>
    <t>MRP 183</t>
  </si>
  <si>
    <t>Gitziloch, Flühli</t>
  </si>
  <si>
    <t>Truzzo</t>
  </si>
  <si>
    <t>Tambo nappe</t>
  </si>
  <si>
    <t>MR P 294</t>
  </si>
  <si>
    <t>Alpe della Sella</t>
  </si>
  <si>
    <t>KAW 0207</t>
  </si>
  <si>
    <t>Vereina</t>
  </si>
  <si>
    <t>Mallnitz</t>
  </si>
  <si>
    <t>RV1179</t>
  </si>
  <si>
    <t>RV1180</t>
  </si>
  <si>
    <t>RV1181</t>
  </si>
  <si>
    <t>RV1182</t>
  </si>
  <si>
    <t>RV1183</t>
  </si>
  <si>
    <t>RV1184</t>
  </si>
  <si>
    <t>RV1185</t>
  </si>
  <si>
    <t>RV1186</t>
  </si>
  <si>
    <t>RV1187</t>
  </si>
  <si>
    <t>RV1188</t>
  </si>
  <si>
    <t>altitude unsure (scree). These data were provided by P.van der Beek (23.08.04), modified A. Vernon (26.11.05)</t>
  </si>
  <si>
    <t>chl-sill gneiss</t>
  </si>
  <si>
    <t>KAW 0770</t>
  </si>
  <si>
    <t>© Unpublished data are not for public release, the data holders need to be contacted before using it</t>
  </si>
  <si>
    <t>SP 81.98</t>
  </si>
  <si>
    <t>SP 81.99</t>
  </si>
  <si>
    <t>coordinates taken from figure 2 in manuscript. The age of 10.2 Ma comes from figure 8 (2003).</t>
  </si>
  <si>
    <t>coordinates taken from figure 2 in manuscript. The age of 14.4 Ma comes from figure 8 (2003).</t>
  </si>
  <si>
    <t>recent fluvial sands</t>
  </si>
  <si>
    <t>loose sand</t>
  </si>
  <si>
    <t>qartzite</t>
  </si>
  <si>
    <t>granite boulder</t>
  </si>
  <si>
    <t>sample localities and FT data were taken from the figures of the paper.</t>
  </si>
  <si>
    <t>Tour Groson</t>
  </si>
  <si>
    <t>gneisses</t>
  </si>
  <si>
    <t>M. Flassin</t>
  </si>
  <si>
    <t>meta-granodiorites</t>
  </si>
  <si>
    <t>M. Flassin tect. sl.</t>
  </si>
  <si>
    <t>Vedun</t>
  </si>
  <si>
    <t>path from V. Sella hut to B.ca Vermianaz</t>
  </si>
  <si>
    <t>Ruitor</t>
  </si>
  <si>
    <t>Bi0632</t>
    <phoneticPr fontId="0" type="noConversion"/>
  </si>
  <si>
    <t>Bi0637</t>
    <phoneticPr fontId="0" type="noConversion"/>
  </si>
  <si>
    <t>Bi0635</t>
    <phoneticPr fontId="0" type="noConversion"/>
  </si>
  <si>
    <t>Bi0638</t>
    <phoneticPr fontId="0" type="noConversion"/>
  </si>
  <si>
    <t>Campiglia</t>
    <phoneticPr fontId="0" type="noConversion"/>
  </si>
  <si>
    <t>Balma</t>
    <phoneticPr fontId="0" type="noConversion"/>
  </si>
  <si>
    <t>Rosazza</t>
    <phoneticPr fontId="0" type="noConversion"/>
  </si>
  <si>
    <t>Oriomosso</t>
    <phoneticPr fontId="0" type="noConversion"/>
  </si>
  <si>
    <t>Forgnengo</t>
    <phoneticPr fontId="0" type="noConversion"/>
  </si>
  <si>
    <t>Miagliano</t>
    <phoneticPr fontId="0" type="noConversion"/>
  </si>
  <si>
    <t>RV556</t>
  </si>
  <si>
    <t>Massif de l'Arpille</t>
  </si>
  <si>
    <t>Sondrio</t>
  </si>
  <si>
    <t>leucotonalite</t>
  </si>
  <si>
    <t>RV015</t>
  </si>
  <si>
    <t>coordinates taken from figure 2 in manuscript. The age of 11.3 Ma comes from figure 8 (2003).</t>
  </si>
  <si>
    <t>AA</t>
  </si>
  <si>
    <t>KAW 2983</t>
  </si>
  <si>
    <t>Ilanz</t>
  </si>
  <si>
    <t>Glarus nappe ???</t>
  </si>
  <si>
    <t>KAW 3120</t>
  </si>
  <si>
    <t>Fruttstock</t>
  </si>
  <si>
    <t>bt-amph-qtz diorite</t>
  </si>
  <si>
    <t>KAW 3121</t>
  </si>
  <si>
    <t>Valaisan (North Penninic)</t>
  </si>
  <si>
    <t>zone houllière (middle Penninic)</t>
  </si>
  <si>
    <t>RV046</t>
  </si>
  <si>
    <t>RV047</t>
  </si>
  <si>
    <t>RV044</t>
  </si>
  <si>
    <t>RV045</t>
  </si>
  <si>
    <t>N' Zwischenwasser</t>
  </si>
  <si>
    <t>N' Palhat</t>
  </si>
  <si>
    <t>Aurhofen</t>
  </si>
  <si>
    <t>Schloss Land</t>
  </si>
  <si>
    <t>KAW 2234</t>
  </si>
  <si>
    <t>migmatitic orthogneiss</t>
  </si>
  <si>
    <t>MW 97-5</t>
  </si>
  <si>
    <t>MW 97-9</t>
  </si>
  <si>
    <t>MW 96-2</t>
  </si>
  <si>
    <t>leucocratic gneiss</t>
  </si>
  <si>
    <t>Le Lavanchy Poy</t>
  </si>
  <si>
    <t>Pfelders</t>
  </si>
  <si>
    <t>Ilfinger Hütte-1</t>
  </si>
  <si>
    <t>Subalpine Molasse</t>
  </si>
  <si>
    <t>A 06</t>
  </si>
  <si>
    <t>KAW 0128</t>
  </si>
  <si>
    <t>Gurtnellen</t>
  </si>
  <si>
    <t>Dallenfluh</t>
  </si>
  <si>
    <t>Tschingelbrücke</t>
  </si>
  <si>
    <t>KAW 2413</t>
  </si>
  <si>
    <t>Flüelawisshorn</t>
  </si>
  <si>
    <t>Meta-arkoses</t>
  </si>
  <si>
    <t>KAW 2154</t>
  </si>
  <si>
    <t>In M &amp; S 1990, the noted locality "Electra" is wrong.</t>
  </si>
  <si>
    <t>Flisch 1986</t>
  </si>
  <si>
    <t>KAW 0231</t>
  </si>
  <si>
    <t>granitic 2-mica gneis</t>
  </si>
  <si>
    <t>Munt Baselgia</t>
  </si>
  <si>
    <t>KAW 2471</t>
  </si>
  <si>
    <t>Gran Paradiso summit</t>
  </si>
  <si>
    <t>KAW 2472</t>
  </si>
  <si>
    <t>MW 318</t>
  </si>
  <si>
    <t>Augengneis</t>
  </si>
  <si>
    <t>MW 97-7</t>
  </si>
  <si>
    <t>Zollhaus</t>
  </si>
  <si>
    <t>KAW 0459</t>
  </si>
  <si>
    <t>Tros-Stal</t>
  </si>
  <si>
    <t>APT99-3</t>
  </si>
  <si>
    <t>Wagner &amp; Reimer, 1972, Wagner et al., 1977, Soom, 1990, Hunziker &amp; Bearth, 1969</t>
  </si>
  <si>
    <t>KAW 0372</t>
  </si>
  <si>
    <t>Meije, face N</t>
  </si>
  <si>
    <t>RV1299</t>
  </si>
  <si>
    <t>gneiss granitique</t>
  </si>
  <si>
    <t>RV1300</t>
  </si>
  <si>
    <t>RV1301</t>
  </si>
  <si>
    <t>M4</t>
  </si>
  <si>
    <t>Brèche de Pacave</t>
  </si>
  <si>
    <t>RV1302</t>
  </si>
  <si>
    <t>M5</t>
  </si>
  <si>
    <t>amphibolite schisteux</t>
  </si>
  <si>
    <t>RV1303</t>
  </si>
  <si>
    <t>M6</t>
  </si>
  <si>
    <t>RV1304</t>
  </si>
  <si>
    <t>RV1305</t>
  </si>
  <si>
    <t>Tauernbach</t>
  </si>
  <si>
    <t>Gruben</t>
  </si>
  <si>
    <t>grès noir (Houiller?)</t>
  </si>
  <si>
    <t>Maastrichtian, Vorarlberger Flysch</t>
  </si>
  <si>
    <t>MRP 106</t>
  </si>
  <si>
    <t>Mitholz</t>
  </si>
  <si>
    <t>V345</t>
  </si>
  <si>
    <t>Saprone</t>
  </si>
  <si>
    <t>SP 81.89</t>
  </si>
  <si>
    <t>Bois de Fréaux</t>
  </si>
  <si>
    <t>RV1308</t>
  </si>
  <si>
    <t>M12</t>
  </si>
  <si>
    <t>RV1309</t>
  </si>
  <si>
    <t>M13</t>
  </si>
  <si>
    <t>Rif Puy Vacher</t>
  </si>
  <si>
    <t>RV1310</t>
  </si>
  <si>
    <t>M15</t>
  </si>
  <si>
    <t>25 An TA</t>
  </si>
  <si>
    <t>26 An TA</t>
  </si>
  <si>
    <t>28 An TA</t>
  </si>
  <si>
    <t>29 An TA</t>
  </si>
  <si>
    <t>30 An TA</t>
  </si>
  <si>
    <t>31 An TA</t>
  </si>
  <si>
    <t>32 An TA</t>
  </si>
  <si>
    <t>33 An TA</t>
  </si>
  <si>
    <t>35 An TA</t>
  </si>
  <si>
    <t>36 An TA</t>
  </si>
  <si>
    <t>37 An TA</t>
  </si>
  <si>
    <t>38 An TA</t>
  </si>
  <si>
    <t>RV1760</t>
  </si>
  <si>
    <t>RV1761</t>
  </si>
  <si>
    <t>RV1762</t>
  </si>
  <si>
    <t>RV1763</t>
  </si>
  <si>
    <t>RV1764</t>
  </si>
  <si>
    <t>RV1765</t>
  </si>
  <si>
    <t>RV1766</t>
  </si>
  <si>
    <t>Bi0710</t>
    <phoneticPr fontId="0" type="noConversion"/>
  </si>
  <si>
    <t>PV 18</t>
  </si>
  <si>
    <t>PV 19</t>
  </si>
  <si>
    <t>a5</t>
  </si>
  <si>
    <t>a6</t>
  </si>
  <si>
    <t>a7</t>
  </si>
  <si>
    <t>a8</t>
  </si>
  <si>
    <t>a9</t>
  </si>
  <si>
    <t>a10</t>
  </si>
  <si>
    <t>MRP 142</t>
  </si>
  <si>
    <t>Wangerberg FL</t>
  </si>
  <si>
    <t>Triesener Flysch, Penninic</t>
  </si>
  <si>
    <t>MRP 144</t>
  </si>
  <si>
    <t>Randa</t>
  </si>
  <si>
    <t>Randa augengneiss</t>
  </si>
  <si>
    <t>400/200</t>
  </si>
  <si>
    <t>BF 291</t>
  </si>
  <si>
    <t>BF 321</t>
  </si>
  <si>
    <t>BF 322</t>
  </si>
  <si>
    <t>RV1162</t>
  </si>
  <si>
    <t>RV1163</t>
  </si>
  <si>
    <t>RV1164</t>
  </si>
  <si>
    <t>RV1165</t>
  </si>
  <si>
    <t>RV1166</t>
  </si>
  <si>
    <t>Middle Triassic, Parautochthonous</t>
  </si>
  <si>
    <t>MRP 148</t>
  </si>
  <si>
    <t>Val Frisal</t>
  </si>
  <si>
    <t>KAW 0201</t>
  </si>
  <si>
    <t>FT 26</t>
  </si>
  <si>
    <t>FT 27</t>
  </si>
  <si>
    <t>FT 29</t>
  </si>
  <si>
    <t>MR P 260</t>
  </si>
  <si>
    <t>Alp Fareina</t>
  </si>
  <si>
    <t>fine silicic sandstone</t>
  </si>
  <si>
    <t>KAW 2228</t>
  </si>
  <si>
    <t>KAW 2232</t>
  </si>
  <si>
    <t>KAW 2233</t>
  </si>
  <si>
    <t>RK 81</t>
  </si>
  <si>
    <t>MWeil 1</t>
  </si>
  <si>
    <t>MW 319</t>
  </si>
  <si>
    <t>Northern Penninic</t>
  </si>
  <si>
    <t>MW 320</t>
  </si>
  <si>
    <t>leucocratic orthogneiss</t>
  </si>
  <si>
    <t>MRP 069</t>
  </si>
  <si>
    <t>RV1167</t>
  </si>
  <si>
    <t>RV1168</t>
  </si>
  <si>
    <t>RV1169</t>
  </si>
  <si>
    <t>RV1170</t>
  </si>
  <si>
    <t>RV1171</t>
  </si>
  <si>
    <t>RV1172</t>
  </si>
  <si>
    <t>RV1173</t>
  </si>
  <si>
    <t>RV1174</t>
  </si>
  <si>
    <t>RV1175</t>
  </si>
  <si>
    <t>RV1176</t>
  </si>
  <si>
    <t>RV1177</t>
  </si>
  <si>
    <t>RV1178</t>
  </si>
  <si>
    <t>Grès de Champsaur, Oligocene</t>
  </si>
  <si>
    <t>crystalline basement, Pelvoux massif</t>
  </si>
  <si>
    <t>Hurford et al., 1991, Wagner &amp; Reimer, 1972 (12.7)</t>
  </si>
  <si>
    <t xml:space="preserve">In the gallery, but close to a paleosurface now covered by a blanket of gravels </t>
  </si>
  <si>
    <t>borehole</t>
  </si>
  <si>
    <t>KAW 0089</t>
  </si>
  <si>
    <t>Gastere</t>
  </si>
  <si>
    <t>Tunnel Val Cristallina-4</t>
  </si>
  <si>
    <t>"Bernhard nappe"</t>
  </si>
  <si>
    <t>KAW 0699</t>
  </si>
  <si>
    <t>Prestone, upper quarry</t>
  </si>
  <si>
    <t>KAW 1312</t>
  </si>
  <si>
    <t>Val d'Hérens</t>
  </si>
  <si>
    <t>pegmatite</t>
  </si>
  <si>
    <t>SP 81.100</t>
  </si>
  <si>
    <t>SP 81.102</t>
  </si>
  <si>
    <t>BF 196</t>
  </si>
  <si>
    <t>Fügenschuh 1995</t>
  </si>
  <si>
    <t>Speer fan, Molasse basin</t>
  </si>
  <si>
    <t>Pontresina</t>
  </si>
  <si>
    <t>Spiegel et al. 2001</t>
  </si>
  <si>
    <t>Pfänder</t>
  </si>
  <si>
    <t>Pfänder fan, Molasse basin</t>
  </si>
  <si>
    <t>M. de Boussolaz</t>
  </si>
  <si>
    <t>Champlong Lakes, C.le Pillonet area</t>
  </si>
  <si>
    <t>Gran Paradiso</t>
  </si>
  <si>
    <t>MW 322</t>
  </si>
  <si>
    <t>Grivola Fe-Ti metagabbros</t>
  </si>
  <si>
    <t>ophiolites</t>
  </si>
  <si>
    <t>M. Pramand</t>
  </si>
  <si>
    <t>Alpe Vazzeda sup.</t>
  </si>
  <si>
    <t>MU 6</t>
  </si>
  <si>
    <t>MU 7</t>
  </si>
  <si>
    <t>Valdrec del Forno</t>
  </si>
  <si>
    <t>Doldenhorn nappe</t>
  </si>
  <si>
    <t>Schwarzhorn</t>
  </si>
  <si>
    <t>150/187</t>
  </si>
  <si>
    <t>KAW 0572</t>
  </si>
  <si>
    <t>KAW 1912</t>
  </si>
  <si>
    <t>Pointe des Ecandies</t>
  </si>
  <si>
    <t>KAW 1914</t>
  </si>
  <si>
    <t>Aiguilles du Tour</t>
  </si>
  <si>
    <t>KAW 1920</t>
  </si>
  <si>
    <t>KAW 0386</t>
  </si>
  <si>
    <t>(in fig. 2, its locality is erroneously marked with "123".</t>
  </si>
  <si>
    <t>Konrad-Hütte</t>
  </si>
  <si>
    <t>Hoher Sonnblick</t>
  </si>
  <si>
    <t>Duisburger Hütte</t>
  </si>
  <si>
    <t>Rote Wand</t>
  </si>
  <si>
    <t>Innerfraganter Alm</t>
  </si>
  <si>
    <t>Heubützlipass</t>
  </si>
  <si>
    <t>Order</t>
  </si>
  <si>
    <t>RV801</t>
  </si>
  <si>
    <t>RV802</t>
  </si>
  <si>
    <t>RV803</t>
  </si>
  <si>
    <t>RV804</t>
  </si>
  <si>
    <t>RV009</t>
  </si>
  <si>
    <t>RV010</t>
  </si>
  <si>
    <t>RV011</t>
  </si>
  <si>
    <t>RV012</t>
  </si>
  <si>
    <t>RV013</t>
  </si>
  <si>
    <t>RV014</t>
  </si>
  <si>
    <t>RV022</t>
  </si>
  <si>
    <t>RV023</t>
  </si>
  <si>
    <t>RV024</t>
  </si>
  <si>
    <t>RV025</t>
  </si>
  <si>
    <t>RV026</t>
  </si>
  <si>
    <t>RV027</t>
  </si>
  <si>
    <t>RV028</t>
  </si>
  <si>
    <t>RV029</t>
  </si>
  <si>
    <t>RV030</t>
  </si>
  <si>
    <t>RV031</t>
  </si>
  <si>
    <t>RV032</t>
  </si>
  <si>
    <t>RV033</t>
  </si>
  <si>
    <t>RV034</t>
  </si>
  <si>
    <t>RV035</t>
  </si>
  <si>
    <t>RV036</t>
  </si>
  <si>
    <t>RV037</t>
  </si>
  <si>
    <t>RV038</t>
  </si>
  <si>
    <t>RV039</t>
  </si>
  <si>
    <t>RV040</t>
  </si>
  <si>
    <t>RV041</t>
  </si>
  <si>
    <t>RV042</t>
  </si>
  <si>
    <t>RV043</t>
  </si>
  <si>
    <t>RV003</t>
  </si>
  <si>
    <t>RV004</t>
  </si>
  <si>
    <t>RV005</t>
  </si>
  <si>
    <t>RV006</t>
  </si>
  <si>
    <t>RV007</t>
  </si>
  <si>
    <t>RV008</t>
  </si>
  <si>
    <t>RV016</t>
  </si>
  <si>
    <t>RV017</t>
  </si>
  <si>
    <t>RV018</t>
  </si>
  <si>
    <t>RV019</t>
  </si>
  <si>
    <t>RV020</t>
  </si>
  <si>
    <t>RV021</t>
  </si>
  <si>
    <t>RV1486</t>
  </si>
  <si>
    <t>CRE5</t>
  </si>
  <si>
    <t>RV1085</t>
  </si>
  <si>
    <t>RV1086</t>
  </si>
  <si>
    <t>Schieferhülle, Tauern window</t>
  </si>
  <si>
    <t>Stöckhert et al. 1999</t>
  </si>
  <si>
    <t>MW 97-10</t>
  </si>
  <si>
    <t>MW 97-11</t>
  </si>
  <si>
    <t>MW 97-12</t>
  </si>
  <si>
    <t>MW 97-15</t>
  </si>
  <si>
    <t>MW 97-16</t>
  </si>
  <si>
    <t>KAW 2769</t>
  </si>
  <si>
    <t>Passo di Monscera-1</t>
  </si>
  <si>
    <t>Plaseggen granite</t>
  </si>
  <si>
    <t>Knaus, 1990</t>
  </si>
  <si>
    <t>98SL29</t>
  </si>
  <si>
    <t>Matt</t>
  </si>
  <si>
    <t>MRT 233</t>
  </si>
  <si>
    <t>Lochsiten</t>
  </si>
  <si>
    <t>glauconite sandstone</t>
  </si>
  <si>
    <t>Gault, Säntis nappe</t>
  </si>
  <si>
    <t>lithology</t>
  </si>
  <si>
    <t>tectonic unit</t>
  </si>
  <si>
    <t>coarse grained TS</t>
  </si>
  <si>
    <t>Rupelian, Taveyannaz-Serie</t>
  </si>
  <si>
    <t>MRP 090</t>
  </si>
  <si>
    <t>Kandergrund, 92/11</t>
  </si>
  <si>
    <t>Taveyannaz sandstone</t>
  </si>
  <si>
    <t>GB-10</t>
  </si>
  <si>
    <t>GB-15</t>
  </si>
  <si>
    <t>GC-01a</t>
  </si>
  <si>
    <t>GC-01c</t>
  </si>
  <si>
    <t>GC-02</t>
  </si>
  <si>
    <t>Schlieren flysch, Ultrahelvetic</t>
  </si>
  <si>
    <t>Unt. Kolbnitz</t>
  </si>
  <si>
    <t>Grosskirchheim</t>
  </si>
  <si>
    <t>Alpe de Taveyanne</t>
  </si>
  <si>
    <t>Torno Bognanco</t>
  </si>
  <si>
    <t>KAW 0374</t>
  </si>
  <si>
    <t>Rottal-Egge</t>
  </si>
  <si>
    <t>KAW 0375</t>
  </si>
  <si>
    <t>Weisse Spitze</t>
  </si>
  <si>
    <t>St Jakob</t>
  </si>
  <si>
    <t>Wildkogel</t>
  </si>
  <si>
    <t>Breitkopf</t>
  </si>
  <si>
    <t>Thüringer Hütte</t>
  </si>
  <si>
    <t>Schrottkopf</t>
  </si>
  <si>
    <t>Felbertunnel</t>
  </si>
  <si>
    <t>Grünseehütte</t>
  </si>
  <si>
    <t>RV1312</t>
  </si>
  <si>
    <t>M17</t>
  </si>
  <si>
    <t>Tunnel du Grand Clôt</t>
  </si>
  <si>
    <t>gneiss schisteux</t>
  </si>
  <si>
    <t>RV1313</t>
  </si>
  <si>
    <t>Serret du Savon</t>
  </si>
  <si>
    <t>Meije, face E</t>
  </si>
  <si>
    <t>RV1314</t>
  </si>
  <si>
    <t>SP 81.92</t>
  </si>
  <si>
    <t>SP 81.93</t>
  </si>
  <si>
    <t>SP 81.91</t>
  </si>
  <si>
    <t>Cascade de la Meije</t>
  </si>
  <si>
    <t>Maastrichtian, Niesen-Flysch</t>
  </si>
  <si>
    <t>MRP 113</t>
  </si>
  <si>
    <t>Mülenen</t>
  </si>
  <si>
    <t>weathered micaschist</t>
  </si>
  <si>
    <t>MRP 115</t>
  </si>
  <si>
    <t>Schwabbrünnen FL</t>
  </si>
  <si>
    <t>Hünenberg-1, m2388.11-2388.95</t>
  </si>
  <si>
    <t>MRP 164</t>
  </si>
  <si>
    <t>coordinates calculated by TRANSDAT from Autstrian map coordinates in PhD thesis, appendix (p. 225). The DS samples come from the diploma thesis of Danny Stoeckli.</t>
  </si>
  <si>
    <t>Grundmann &amp; Morteani 1985</t>
  </si>
  <si>
    <t>500/500</t>
  </si>
  <si>
    <t>FORC 12</t>
  </si>
  <si>
    <t>Albareda</t>
  </si>
  <si>
    <t>FORC 13</t>
  </si>
  <si>
    <t>a3</t>
  </si>
  <si>
    <t>a4</t>
  </si>
  <si>
    <t>Gotthardtunnel-2</t>
  </si>
  <si>
    <t>A 17</t>
  </si>
  <si>
    <t>Gotthardtunnel-3</t>
  </si>
  <si>
    <t>A 19</t>
  </si>
  <si>
    <t>Taghorn</t>
  </si>
  <si>
    <t>BM 01</t>
  </si>
  <si>
    <t>Promontogno</t>
  </si>
  <si>
    <t>Bergell intrusion</t>
  </si>
  <si>
    <t>Verampio</t>
  </si>
  <si>
    <t>Verampio gneiss</t>
  </si>
  <si>
    <t>KAW 0203</t>
  </si>
  <si>
    <t>Gotthardpass-1</t>
  </si>
  <si>
    <t>FT 25A</t>
  </si>
  <si>
    <t>FT 25B</t>
  </si>
  <si>
    <t>FORC 11</t>
  </si>
  <si>
    <t>Capp. Donadio</t>
  </si>
  <si>
    <t>KAW 0189</t>
  </si>
  <si>
    <t>Soazza-2</t>
  </si>
  <si>
    <t>Grat Attinghausen</t>
  </si>
  <si>
    <t>not enough apatite</t>
  </si>
  <si>
    <t>MRP 039</t>
  </si>
  <si>
    <t>Ripshusen</t>
  </si>
  <si>
    <t>MRP 040</t>
  </si>
  <si>
    <t>KAW 0137</t>
  </si>
  <si>
    <t>Staldi, Rigi</t>
  </si>
  <si>
    <t>MRP 174</t>
  </si>
  <si>
    <t>Oberarth</t>
  </si>
  <si>
    <t>Wagner &amp; Reimer, 1972, Wagner et al., 1977, Wüthrich, 1965</t>
  </si>
  <si>
    <t>Barrage</t>
  </si>
  <si>
    <t>Mezzalama</t>
  </si>
  <si>
    <t>RK 92</t>
  </si>
  <si>
    <t>RK 106</t>
  </si>
  <si>
    <t>Mühlen</t>
  </si>
  <si>
    <t>Greizer Hütte</t>
  </si>
  <si>
    <t>Lappenscharte</t>
  </si>
  <si>
    <t>RV1160</t>
  </si>
  <si>
    <t>RV1161</t>
  </si>
  <si>
    <t>Mels sandstone ms-quartzite</t>
  </si>
  <si>
    <t>Ultradauphinois z. / Prealpine basement</t>
  </si>
  <si>
    <t>Ultradauphinois z. / Sedimentary cover</t>
  </si>
  <si>
    <t>Fähnerenspitz</t>
  </si>
  <si>
    <t>silty sandstone</t>
  </si>
  <si>
    <t>Graukogel, Gipfel</t>
  </si>
  <si>
    <t>Polinik-Hütte</t>
  </si>
  <si>
    <t>Gamskarlspitze</t>
  </si>
  <si>
    <t>Kolm-Saigurn</t>
  </si>
  <si>
    <t>Hannover-Haus</t>
  </si>
  <si>
    <t>longitude value had to be corrected to 7°43'</t>
  </si>
  <si>
    <t>longitude value had to be corrected to 7°37'</t>
  </si>
  <si>
    <t>RV1189</t>
  </si>
  <si>
    <t>RV1190</t>
  </si>
  <si>
    <t>RV1191</t>
  </si>
  <si>
    <t>RV1192</t>
  </si>
  <si>
    <t>RV1193</t>
  </si>
  <si>
    <t>RV1194</t>
  </si>
  <si>
    <t>RV1195</t>
  </si>
  <si>
    <t>RV1196</t>
  </si>
  <si>
    <t>RV1197</t>
  </si>
  <si>
    <t>RV1198</t>
  </si>
  <si>
    <t>RV1199</t>
  </si>
  <si>
    <t>RV1200</t>
  </si>
  <si>
    <t>RV1201</t>
  </si>
  <si>
    <t>RV1202</t>
  </si>
  <si>
    <t>Naviledo</t>
  </si>
  <si>
    <t>KAW 0105</t>
  </si>
  <si>
    <t>Val Dobbia</t>
  </si>
  <si>
    <t>KAW 2414</t>
  </si>
  <si>
    <t>Ischgl</t>
  </si>
  <si>
    <t>KAW 2415</t>
  </si>
  <si>
    <t>st. dev.</t>
  </si>
  <si>
    <t>KAW 0002</t>
  </si>
  <si>
    <t>Tödi</t>
  </si>
  <si>
    <t>granite</t>
  </si>
  <si>
    <t>Aar massif</t>
  </si>
  <si>
    <t>MW 96-1</t>
  </si>
  <si>
    <t>MW 97-3</t>
  </si>
  <si>
    <t>Ambin</t>
  </si>
  <si>
    <t>Ciereina, Clarea Valley</t>
  </si>
  <si>
    <t>jd-bearing orthogneiss</t>
  </si>
  <si>
    <t>Cappella Bianca</t>
  </si>
  <si>
    <t>Ch. Du Fond d'Etache, Etache Valley</t>
  </si>
  <si>
    <t>bt granite gneiss</t>
  </si>
  <si>
    <t>KAW 0519</t>
  </si>
  <si>
    <t>GC-03</t>
  </si>
  <si>
    <t>GC-04</t>
  </si>
  <si>
    <t>GD-01</t>
  </si>
  <si>
    <t>GD-02</t>
  </si>
  <si>
    <t>GD-03</t>
  </si>
  <si>
    <t>593/355</t>
  </si>
  <si>
    <t>Michalski &amp; Soom, 1990</t>
  </si>
  <si>
    <t>KAW 0581</t>
  </si>
  <si>
    <t>Ultrahelvetics</t>
  </si>
  <si>
    <t>Etache complex</t>
  </si>
  <si>
    <t>Lago Scuro-2</t>
  </si>
  <si>
    <t>Berisal series</t>
  </si>
  <si>
    <t>KAW 0165</t>
  </si>
  <si>
    <t>Eisten-2</t>
  </si>
  <si>
    <t>KAW 0168</t>
  </si>
  <si>
    <t>MR P 289</t>
  </si>
  <si>
    <t>Bäzberg</t>
  </si>
  <si>
    <t>leucogratic bi gneis</t>
  </si>
  <si>
    <t>ap mean TL</t>
  </si>
  <si>
    <t>coordinates taken from figure 2 in manuscript. The age of 12.1 Ma comes from figure 8 (2003).</t>
  </si>
  <si>
    <t>C.d. Ciabra</t>
  </si>
  <si>
    <t>schistose gneiss</t>
  </si>
  <si>
    <t>RV811</t>
  </si>
  <si>
    <t>RV812</t>
  </si>
  <si>
    <t>RV813</t>
  </si>
  <si>
    <t>Pont d'Albane</t>
  </si>
  <si>
    <t>Croix du Mt. Tissot</t>
  </si>
  <si>
    <t>Montrichet</t>
  </si>
  <si>
    <t>GEO1</t>
  </si>
  <si>
    <t>GEO2</t>
  </si>
  <si>
    <t>GEO3</t>
  </si>
  <si>
    <t>GEO4</t>
  </si>
  <si>
    <t>GEO6</t>
  </si>
  <si>
    <t>GEO7</t>
  </si>
  <si>
    <t>GEO8</t>
  </si>
  <si>
    <t>DP102</t>
  </si>
  <si>
    <t>DP104</t>
  </si>
  <si>
    <t>DP105</t>
  </si>
  <si>
    <t>GB01</t>
  </si>
  <si>
    <t>Bohrung Friedburg 5</t>
  </si>
  <si>
    <t>RV1358</t>
  </si>
  <si>
    <t>AbsRef</t>
  </si>
  <si>
    <t>RV001</t>
  </si>
  <si>
    <t>RV002</t>
  </si>
  <si>
    <t>Bohrung Pfaffstätt 5</t>
  </si>
  <si>
    <t>RV1416</t>
  </si>
  <si>
    <t>RV1063</t>
  </si>
  <si>
    <t>RV1064</t>
  </si>
  <si>
    <t>RV1065</t>
  </si>
  <si>
    <t>RV1066</t>
  </si>
  <si>
    <t>RV1067</t>
  </si>
  <si>
    <t>RV1068</t>
  </si>
  <si>
    <t>RV1069</t>
  </si>
  <si>
    <t>RV1070</t>
  </si>
  <si>
    <t>RV1071</t>
  </si>
  <si>
    <t>RV1072</t>
  </si>
  <si>
    <t>RV1073</t>
  </si>
  <si>
    <t>Ta 01-00</t>
  </si>
  <si>
    <t>unité métamorphique orientale, Massif du Tanneron</t>
  </si>
  <si>
    <t>Saxon</t>
  </si>
  <si>
    <t>KAW 3183</t>
  </si>
  <si>
    <t>RV1087</t>
  </si>
  <si>
    <t>RV1088</t>
  </si>
  <si>
    <t>the sample locality estimated from Fig. 4.10 in thesis. The zr FT error of 0.7 (instead of 0.6 as in table 4.5) has been taken from Appendix Fig. B1.</t>
  </si>
  <si>
    <t>Hercynian?, Aar massif</t>
  </si>
  <si>
    <t>Simano nappe</t>
  </si>
  <si>
    <t>pop. method</t>
  </si>
  <si>
    <t>Wagner et al., 1977</t>
  </si>
  <si>
    <t>coarse-grained bt granite</t>
  </si>
  <si>
    <t>altitude</t>
  </si>
  <si>
    <t>RV1097</t>
  </si>
  <si>
    <t>RV1098</t>
  </si>
  <si>
    <t>KAW 0101</t>
  </si>
  <si>
    <t>Alpe al Lago</t>
  </si>
  <si>
    <t>Isorno series</t>
  </si>
  <si>
    <t>KAW 0102</t>
  </si>
  <si>
    <t>The zircon age is the weighted mean of two separate age determinations.</t>
  </si>
  <si>
    <t>RV1332</t>
  </si>
  <si>
    <t>Me 97-20</t>
  </si>
  <si>
    <t>RV1338</t>
  </si>
  <si>
    <t>Me 00-07</t>
  </si>
  <si>
    <t>migmatite</t>
  </si>
  <si>
    <t>RV1351</t>
  </si>
  <si>
    <t>Me 00-05</t>
  </si>
  <si>
    <t>KAW 2254</t>
  </si>
  <si>
    <t>MRP 006</t>
  </si>
  <si>
    <t>Diablerets nappe</t>
  </si>
  <si>
    <t>coarse bt-plag gneiss</t>
  </si>
  <si>
    <t>The sample comes from Staufenberg 1987. The redating by Dunkl et al. 2003 is distinctly younger and questions the apatite FT ages in Staufenberg 1987. Sample localities were taken from  Dunkl et al. 2003.</t>
  </si>
  <si>
    <t>Sample localities were taken from  Dunkl et al. 2003.</t>
  </si>
  <si>
    <t>Stubner Kogel</t>
  </si>
  <si>
    <t>Badgastein</t>
  </si>
  <si>
    <t>Huben</t>
  </si>
  <si>
    <t>Ainet</t>
  </si>
  <si>
    <t>Lienz</t>
  </si>
  <si>
    <t>RV1311</t>
  </si>
  <si>
    <t>M16</t>
  </si>
  <si>
    <t>Fréaux (site d'escalade)</t>
  </si>
  <si>
    <t>Vale di Susa, S. Antonio di Susa, route Cresto, Col Bione</t>
  </si>
  <si>
    <t>Vale di Susa, S. Antonio di Susa, Presa Molinero</t>
  </si>
  <si>
    <t>Tamins-Vaserta</t>
  </si>
  <si>
    <t>KAW 2745</t>
  </si>
  <si>
    <t>Rauflihorn</t>
  </si>
  <si>
    <t>SP 81.96</t>
  </si>
  <si>
    <t>SP 81.97</t>
  </si>
  <si>
    <t>KAW 0160</t>
  </si>
  <si>
    <t>Mont Blanc massif</t>
  </si>
  <si>
    <t>KAW 0775</t>
  </si>
  <si>
    <t>Fextal</t>
  </si>
  <si>
    <t>KAW 0778</t>
  </si>
  <si>
    <t>Bernina road</t>
  </si>
  <si>
    <t>KAW 0956</t>
  </si>
  <si>
    <t>Ca Rotte</t>
  </si>
  <si>
    <t>KAW 0983</t>
  </si>
  <si>
    <t>RV553</t>
  </si>
  <si>
    <t>RV554</t>
  </si>
  <si>
    <t>RV555</t>
  </si>
  <si>
    <t>A 18</t>
  </si>
  <si>
    <t>Staufenberg 1987</t>
  </si>
  <si>
    <t>SP 81.107</t>
  </si>
  <si>
    <t>SP 81.108</t>
  </si>
  <si>
    <t>SP 81.109</t>
  </si>
  <si>
    <t>AM</t>
  </si>
  <si>
    <t>Schönbichler Horn</t>
  </si>
  <si>
    <t>Furtschagelhaus</t>
  </si>
  <si>
    <t>Brianconnais z. / Zone houillere</t>
  </si>
  <si>
    <t>Brianconnais z. / Flysch tectonic sliver</t>
  </si>
  <si>
    <t>Ultrabrianconnais z. / 4th ecaille</t>
  </si>
  <si>
    <t>Gotthardtunnel-4</t>
  </si>
  <si>
    <t>Bilten</t>
  </si>
  <si>
    <t>Val di Sasso</t>
  </si>
  <si>
    <t>Val Masino</t>
  </si>
  <si>
    <t>tonalite</t>
  </si>
  <si>
    <t>Coarse flysch sandstone</t>
  </si>
  <si>
    <t>CHE-T87</t>
  </si>
  <si>
    <t>Chenaillet</t>
  </si>
  <si>
    <t>massif du Chenaillet</t>
  </si>
  <si>
    <t>red coarse sandstone</t>
  </si>
  <si>
    <t>Champ-Petit</t>
  </si>
  <si>
    <t>MRP 015</t>
  </si>
  <si>
    <t>Gruontal</t>
  </si>
  <si>
    <t>coarse flysch sandstone</t>
  </si>
  <si>
    <t>Bad Heilbrunn (D)</t>
  </si>
  <si>
    <t>Lai da Santa Maria</t>
  </si>
  <si>
    <t>two mica augen gneiss</t>
  </si>
  <si>
    <t>Gotthard massif, granite of Medels</t>
  </si>
  <si>
    <t>(bt)-ms orthogneis</t>
  </si>
  <si>
    <t>MR P 276</t>
  </si>
  <si>
    <t>Airolo</t>
  </si>
  <si>
    <t>Val Bondasca-1</t>
  </si>
  <si>
    <t>BM 03</t>
  </si>
  <si>
    <t>Val Bondasca-2</t>
  </si>
  <si>
    <t>longitude value had to be corrected to 7°38'</t>
  </si>
  <si>
    <t>Tersol</t>
  </si>
  <si>
    <t>MRP 065</t>
  </si>
  <si>
    <t>The apatite age is a weighted age out of three age determinations (by two observers). The zircon age is a weighted age out of two age determinations (by one observer).</t>
  </si>
  <si>
    <t>meta-arkose</t>
  </si>
  <si>
    <t>leucogranite</t>
  </si>
  <si>
    <t>91P.5</t>
  </si>
  <si>
    <t>RV048</t>
  </si>
  <si>
    <t>RV049</t>
  </si>
  <si>
    <t>RV050</t>
  </si>
  <si>
    <t>RV051</t>
  </si>
  <si>
    <t>RV052</t>
  </si>
  <si>
    <t>RV053</t>
  </si>
  <si>
    <t>Chattian Molasse sandstone</t>
  </si>
  <si>
    <t>KAW 2113</t>
  </si>
  <si>
    <t>Normagglio-2</t>
  </si>
  <si>
    <t>KAW 2114</t>
  </si>
  <si>
    <t>RV1203</t>
  </si>
  <si>
    <t>RV1204</t>
  </si>
  <si>
    <t>RV1205</t>
  </si>
  <si>
    <t>RV1206</t>
  </si>
  <si>
    <t>RV1207</t>
  </si>
  <si>
    <t>RV1208</t>
  </si>
  <si>
    <t>RV1209</t>
  </si>
  <si>
    <t>RV1210</t>
  </si>
  <si>
    <t>RV1211</t>
  </si>
  <si>
    <t>RV1212</t>
  </si>
  <si>
    <t>RV1213</t>
  </si>
  <si>
    <t>RV1214</t>
  </si>
  <si>
    <t>RV1215</t>
  </si>
  <si>
    <t>RV1216</t>
  </si>
  <si>
    <t>RV1217</t>
  </si>
  <si>
    <t>RV1218</t>
  </si>
  <si>
    <t>RV1219</t>
  </si>
  <si>
    <t>RV1220</t>
  </si>
  <si>
    <t>RV1221</t>
  </si>
  <si>
    <t>granite gneis</t>
  </si>
  <si>
    <t>two-mica orthogneis</t>
  </si>
  <si>
    <t>North Helvetic flysch, Oligocene</t>
  </si>
  <si>
    <t>MRP 035</t>
  </si>
  <si>
    <t>sedmentary cover?</t>
  </si>
  <si>
    <t>Bohrung Pfaffstätt 3</t>
  </si>
  <si>
    <t>Molasse conglomerate</t>
  </si>
  <si>
    <t>Obere Puchkirchener Serie, Eocene</t>
  </si>
  <si>
    <t>Hejl &amp; Grundmann 1989</t>
  </si>
  <si>
    <t>RV1419</t>
  </si>
  <si>
    <t>These data were provided by P.van der Beek (23.08.04), modified A. Vernon (26.11.05), coordinates from paper</t>
  </si>
  <si>
    <t>Torre Pellice</t>
  </si>
  <si>
    <t>gneiss di Luserna</t>
  </si>
  <si>
    <t>V535</t>
  </si>
  <si>
    <t>Sardona flysch</t>
  </si>
  <si>
    <t>KAW 0575</t>
  </si>
  <si>
    <t>Plaine Morte nappe (Ultrahelvetics)</t>
  </si>
  <si>
    <t>KAW 2714</t>
  </si>
  <si>
    <t>KAW 2722</t>
  </si>
  <si>
    <t>MRP 054</t>
  </si>
  <si>
    <t>FTA 1</t>
  </si>
  <si>
    <t>RV805</t>
  </si>
  <si>
    <t>RV806</t>
  </si>
  <si>
    <t>RV807</t>
  </si>
  <si>
    <t>RV808</t>
  </si>
  <si>
    <t>RV809</t>
  </si>
  <si>
    <t>RV810</t>
  </si>
  <si>
    <t>Lavin</t>
  </si>
  <si>
    <t>2-mica granitic gneis</t>
  </si>
  <si>
    <t>Croix du Grand Chatelard</t>
  </si>
  <si>
    <t>Grand Chatelard</t>
  </si>
  <si>
    <t>Dunkl et al. 1998</t>
  </si>
  <si>
    <t>RV1407</t>
  </si>
  <si>
    <t>KRA-12</t>
  </si>
  <si>
    <t>RV1408</t>
  </si>
  <si>
    <t>KRA-10</t>
  </si>
  <si>
    <t>conglomerate</t>
  </si>
  <si>
    <t>RV1420</t>
  </si>
  <si>
    <t>Simplontunnel</t>
  </si>
  <si>
    <t>KAW 3181</t>
  </si>
  <si>
    <t>Aven</t>
  </si>
  <si>
    <t>Taveyannaz sndstone</t>
  </si>
  <si>
    <t>Morcles nappe</t>
  </si>
  <si>
    <t>Mönchalptal</t>
  </si>
  <si>
    <t>The apatite age is the weighted mean of four separate age determinations. The zircon age is the weighted mean of two separate age determinations.</t>
  </si>
  <si>
    <t>RV1445</t>
  </si>
  <si>
    <t>KAW 0415</t>
  </si>
  <si>
    <t>Case Campagnole</t>
  </si>
  <si>
    <t>Hurford et al., 1991, Wagner &amp; Reimer, 1972 (no age)</t>
  </si>
  <si>
    <t>Weesen</t>
  </si>
  <si>
    <t>RV1076</t>
  </si>
  <si>
    <t>RV1077</t>
  </si>
  <si>
    <t>RV1078</t>
  </si>
  <si>
    <t>Wiedersb.Horn</t>
  </si>
  <si>
    <t>S' Hasselbach</t>
  </si>
  <si>
    <t>Stillup road</t>
  </si>
  <si>
    <t>Vorderlanersbach</t>
  </si>
  <si>
    <t>Gefr.Wandspitze</t>
  </si>
  <si>
    <t>RV1096</t>
  </si>
  <si>
    <t>RV1093</t>
  </si>
  <si>
    <t>RV1094</t>
  </si>
  <si>
    <t>RV1095</t>
  </si>
  <si>
    <t>omph-phe gneiss</t>
  </si>
  <si>
    <t>KAW 0474</t>
  </si>
  <si>
    <t>Schwarze Hörner</t>
  </si>
  <si>
    <t>Verrucano</t>
  </si>
  <si>
    <t>Glarus nappe</t>
  </si>
  <si>
    <t>KAW 2609</t>
  </si>
  <si>
    <t>RV1327</t>
  </si>
  <si>
    <t>Me 97-19</t>
  </si>
  <si>
    <t>Argentera Massif</t>
  </si>
  <si>
    <t>Bigot-Cormier 2002</t>
  </si>
  <si>
    <t>coesite locality</t>
  </si>
  <si>
    <t>V537</t>
  </si>
  <si>
    <t>Pianche</t>
  </si>
  <si>
    <t>V538</t>
  </si>
  <si>
    <t>Permian sandstone</t>
  </si>
  <si>
    <t>RV1336</t>
  </si>
  <si>
    <t>Me 97-28</t>
  </si>
  <si>
    <t>flysch de Meilleret, Ultrahelvetic</t>
  </si>
  <si>
    <t>MRP 076</t>
  </si>
  <si>
    <t>fine-grained gneiss</t>
  </si>
  <si>
    <t>garnet-mica schist</t>
  </si>
  <si>
    <t>chl-act schist</t>
  </si>
  <si>
    <t>conglomerate, Permoscythian</t>
  </si>
  <si>
    <t>quartzitic sandstone, Permoscythian</t>
  </si>
  <si>
    <t>ms-bt gneiss</t>
  </si>
  <si>
    <t>garnet-bearing schist</t>
  </si>
  <si>
    <t>grt-mica schist &amp; amphibolite</t>
  </si>
  <si>
    <t>Montgenevre, l'Alpet</t>
  </si>
  <si>
    <t>Vale di Susa, Chiusa di S. Michele</t>
  </si>
  <si>
    <t>Sargans</t>
  </si>
  <si>
    <t>liassic calcareous sst</t>
  </si>
  <si>
    <t>Axen nappe</t>
  </si>
  <si>
    <t>KAW 2612</t>
  </si>
  <si>
    <t>Kemmeriboden</t>
  </si>
  <si>
    <t>MRP 194</t>
  </si>
  <si>
    <t>Cheerlishof</t>
  </si>
  <si>
    <t>coarse grey sandstone</t>
  </si>
  <si>
    <t>MRP 196</t>
  </si>
  <si>
    <t>granite boulder in flysch</t>
  </si>
  <si>
    <t>Niesen nappe</t>
  </si>
  <si>
    <t>KAW 2748</t>
  </si>
  <si>
    <t>St. Stephan</t>
  </si>
  <si>
    <t>FTA 2</t>
  </si>
  <si>
    <t>tunnel (PM 6343) (3140surf)</t>
  </si>
  <si>
    <t>Bec de l'Aigle</t>
  </si>
  <si>
    <t>RV1315</t>
  </si>
  <si>
    <t>Col du Bec (S)</t>
  </si>
  <si>
    <t>RV1316</t>
  </si>
  <si>
    <t>RV1317</t>
  </si>
  <si>
    <t>RV1318</t>
  </si>
  <si>
    <t>l'Ane</t>
  </si>
  <si>
    <t>Mörchenscharte</t>
  </si>
  <si>
    <t>Sample</t>
  </si>
  <si>
    <t>locality</t>
  </si>
  <si>
    <t>x coordinate</t>
  </si>
  <si>
    <t>y coordinate</t>
  </si>
  <si>
    <t>medium-grained sandstone</t>
  </si>
  <si>
    <t>MRP 088</t>
  </si>
  <si>
    <t>Tellenburg, Frutigen</t>
  </si>
  <si>
    <t>MRT 012</t>
  </si>
  <si>
    <t>Vermunt</t>
  </si>
  <si>
    <t>Hurford et al. 1991</t>
  </si>
  <si>
    <t>Zillertaler road</t>
  </si>
  <si>
    <t>Ginzling</t>
  </si>
  <si>
    <t>coordinates taken from figure 2 in manuscript. The (1999) paper notes an apatite age of 8.1 Ma.</t>
  </si>
  <si>
    <t>KAW 2110</t>
  </si>
  <si>
    <t>KAW 0989</t>
  </si>
  <si>
    <t>KAW 0360</t>
  </si>
  <si>
    <t>The apatite age is the weighted mean of two separate age determinations. The zircon age is the weighted mean of two separate age determinations.</t>
  </si>
  <si>
    <t>RV1323</t>
  </si>
  <si>
    <t>Me 97-36</t>
  </si>
  <si>
    <t>Spiegel et al. 2000</t>
  </si>
  <si>
    <t>ZC 1</t>
  </si>
  <si>
    <t>red granite boulders</t>
  </si>
  <si>
    <t>In Fig. 4.1 (Coyle 1992), an age of 16.1 Ma is noted for this sample</t>
  </si>
  <si>
    <t>In Fig. 4.1 (Coyle 1992), an age of 10.8 Ma is noted for this sample.</t>
  </si>
  <si>
    <t>Coyle 1992</t>
  </si>
  <si>
    <t>chl-grt paragneis</t>
  </si>
  <si>
    <t>Tremola series, Gotthard massif</t>
  </si>
  <si>
    <t>Mont Chétif massif</t>
  </si>
  <si>
    <t>Ruchberg series</t>
  </si>
  <si>
    <t>AZ/BG/1</t>
  </si>
  <si>
    <t>MRP 062</t>
  </si>
  <si>
    <t>Kronberg-Gäbris fan, Molasse basin</t>
  </si>
  <si>
    <t>x coordinates corrected</t>
  </si>
  <si>
    <t>KAW 2473</t>
  </si>
  <si>
    <t>path Berliner Spitze</t>
  </si>
  <si>
    <t>Berliner Hütte</t>
  </si>
  <si>
    <t>Tuxer Joch</t>
  </si>
  <si>
    <t>Rastkogel</t>
  </si>
  <si>
    <t>Sidanjoch</t>
  </si>
  <si>
    <t>RV054</t>
  </si>
  <si>
    <t>RV055</t>
  </si>
  <si>
    <t>RV056</t>
  </si>
  <si>
    <t>RV057</t>
  </si>
  <si>
    <t>RV058</t>
  </si>
  <si>
    <t>RV059</t>
  </si>
  <si>
    <t>RV060</t>
  </si>
  <si>
    <t>RV061</t>
  </si>
  <si>
    <t>RV062</t>
  </si>
  <si>
    <t>RV063</t>
  </si>
  <si>
    <t>RV064</t>
  </si>
  <si>
    <t>RV065</t>
  </si>
  <si>
    <t>RV066</t>
  </si>
  <si>
    <t>© Updated by Meinert Rahn 040824</t>
  </si>
  <si>
    <t>Normagglio-3</t>
  </si>
  <si>
    <t>Hörnli fan, Molasse basin</t>
  </si>
  <si>
    <t>Brügel et al. 2003</t>
  </si>
  <si>
    <t>RV1400</t>
  </si>
  <si>
    <t>BW 13</t>
  </si>
  <si>
    <t>RV1388</t>
  </si>
  <si>
    <t>IL 1</t>
  </si>
  <si>
    <t>Irlach</t>
  </si>
  <si>
    <t>early Miocene Wachtberg fan</t>
  </si>
  <si>
    <t>RV1399</t>
  </si>
  <si>
    <t>IL 1/2</t>
  </si>
  <si>
    <t>RV1390</t>
  </si>
  <si>
    <t>SB 8</t>
  </si>
  <si>
    <t>Steinbach</t>
  </si>
  <si>
    <t>RV1391</t>
  </si>
  <si>
    <t>SB 7</t>
  </si>
  <si>
    <t>granite pebble</t>
  </si>
  <si>
    <t>RV1415</t>
  </si>
  <si>
    <t>I4</t>
  </si>
  <si>
    <t>190/100</t>
  </si>
  <si>
    <t>RV1373</t>
  </si>
  <si>
    <t>F10</t>
  </si>
  <si>
    <t>190/65</t>
  </si>
  <si>
    <t>RV1324</t>
  </si>
  <si>
    <t>Me 97-06</t>
  </si>
  <si>
    <t>RV1409</t>
  </si>
  <si>
    <t>AE 10</t>
  </si>
  <si>
    <t xml:space="preserve">Werfen Formation </t>
  </si>
  <si>
    <t>RV1349</t>
  </si>
  <si>
    <t>Me 97-03</t>
  </si>
  <si>
    <t>RV1354</t>
  </si>
  <si>
    <t>Untere Puchkirchener Serie, Palaeocene</t>
  </si>
  <si>
    <t>RV1376</t>
  </si>
  <si>
    <t>HL 30</t>
  </si>
  <si>
    <t>Häusleberg</t>
  </si>
  <si>
    <t>Munderfinger fan (Miocene)</t>
  </si>
  <si>
    <t>300/190</t>
  </si>
  <si>
    <t>100/76</t>
  </si>
  <si>
    <t>coordinates were not available on request anymore. Since the map in Hurford et al. (1991) does not give a separate locality, we took the same coordinates as KAW 983</t>
  </si>
  <si>
    <t>coarse granite gneiss</t>
  </si>
  <si>
    <t>KAW 2416</t>
  </si>
  <si>
    <t>Lago Scuro-1</t>
  </si>
  <si>
    <t>granite clast</t>
  </si>
  <si>
    <t>Lelarge 1993</t>
  </si>
  <si>
    <t>La Grande Moutonnière</t>
  </si>
  <si>
    <t>Croix du Cruchet</t>
  </si>
  <si>
    <t>Pic du Frêne</t>
  </si>
  <si>
    <t>RV1055</t>
  </si>
  <si>
    <t>RV1056</t>
  </si>
  <si>
    <t>RV1057</t>
  </si>
  <si>
    <t>RV1058</t>
  </si>
  <si>
    <t>RV1059</t>
  </si>
  <si>
    <t>RV1060</t>
  </si>
  <si>
    <t>RV1061</t>
  </si>
  <si>
    <t>RV1062</t>
  </si>
  <si>
    <t>Winkler et al., 1990</t>
  </si>
  <si>
    <t>KAW 3180</t>
  </si>
  <si>
    <t>RV470</t>
  </si>
  <si>
    <t>RV471</t>
  </si>
  <si>
    <t>RV472</t>
  </si>
  <si>
    <t>RV473</t>
  </si>
  <si>
    <t>RV1443</t>
  </si>
  <si>
    <t>SASP 14</t>
  </si>
  <si>
    <t>Steinbruch Turrach</t>
  </si>
  <si>
    <t>RV1484</t>
  </si>
  <si>
    <t>CAL 11</t>
  </si>
  <si>
    <t>RV1371</t>
  </si>
  <si>
    <t>F7</t>
  </si>
  <si>
    <t>RV1334</t>
  </si>
  <si>
    <t>Me 97-22</t>
  </si>
  <si>
    <t>RV1370</t>
  </si>
  <si>
    <t>F8</t>
  </si>
  <si>
    <t>167/130</t>
  </si>
  <si>
    <t>RV487</t>
  </si>
  <si>
    <t>RV488</t>
  </si>
  <si>
    <t>RV489</t>
  </si>
  <si>
    <t>RV490</t>
  </si>
  <si>
    <t>Me 97-35</t>
  </si>
  <si>
    <t>RV1435</t>
  </si>
  <si>
    <t>SASP 15</t>
  </si>
  <si>
    <t>Heiligenbach</t>
  </si>
  <si>
    <t>450/450</t>
  </si>
  <si>
    <t>RV1365</t>
  </si>
  <si>
    <t>I3</t>
  </si>
  <si>
    <t>200/55</t>
  </si>
  <si>
    <t>Plaine Morte</t>
  </si>
  <si>
    <t>KAW 2462</t>
  </si>
  <si>
    <t>Villa</t>
  </si>
  <si>
    <t>KAW 2463</t>
  </si>
  <si>
    <t>KAW 0473</t>
  </si>
  <si>
    <t>qtz monzonite</t>
  </si>
  <si>
    <t>MRP 153</t>
  </si>
  <si>
    <t>MRP 151</t>
  </si>
  <si>
    <t>RV1079</t>
  </si>
  <si>
    <t>RV1080</t>
  </si>
  <si>
    <t>RV1081</t>
  </si>
  <si>
    <t>RV1082</t>
  </si>
  <si>
    <t>RV1083</t>
  </si>
  <si>
    <t>RV1084</t>
  </si>
  <si>
    <t>RV1089</t>
  </si>
  <si>
    <t>RV1090</t>
  </si>
  <si>
    <t>RV1091</t>
  </si>
  <si>
    <t>RV1092</t>
  </si>
  <si>
    <t>Martiniana Po</t>
  </si>
  <si>
    <t>Monte Bassura</t>
  </si>
  <si>
    <t>V539</t>
  </si>
  <si>
    <t>Acceglio</t>
  </si>
  <si>
    <t>V541</t>
  </si>
  <si>
    <t>Cordova</t>
  </si>
  <si>
    <t>hbl-biotite tonalite</t>
  </si>
  <si>
    <t>Sondierstollen, m4190</t>
  </si>
  <si>
    <t>MRP 158</t>
  </si>
  <si>
    <t>coordinates calculated by TRANSDAT from Autstrian map coordinates in PhD thesis, appendix (p. 225)</t>
  </si>
  <si>
    <t>CH 108</t>
  </si>
  <si>
    <t>CH 115</t>
  </si>
  <si>
    <t>CH 116</t>
  </si>
  <si>
    <t>4B</t>
  </si>
  <si>
    <t>Sur Pernet</t>
  </si>
  <si>
    <t>Guraletsch</t>
  </si>
  <si>
    <t>kfs granite (Punteglias)</t>
  </si>
  <si>
    <t>MRP 149</t>
  </si>
  <si>
    <t>Campodels</t>
  </si>
  <si>
    <t>250/200</t>
  </si>
  <si>
    <t>shear zone, bottom</t>
  </si>
  <si>
    <t>shear zone, top</t>
  </si>
  <si>
    <t>A 01</t>
  </si>
  <si>
    <t>Schär et al., 1975</t>
  </si>
  <si>
    <t>A 02</t>
  </si>
  <si>
    <t>Waldiberg</t>
  </si>
  <si>
    <t>A 03</t>
  </si>
  <si>
    <t>Wiger</t>
  </si>
  <si>
    <t>A 04</t>
  </si>
  <si>
    <t>300/300</t>
  </si>
  <si>
    <t>Rahn 1994</t>
  </si>
  <si>
    <t>Rahn unpublished</t>
  </si>
  <si>
    <t>MRP 027</t>
  </si>
  <si>
    <t>Schränggigen</t>
  </si>
  <si>
    <t>Me 97-17</t>
  </si>
  <si>
    <t>The apatite age is the weighted mean of two separate age determinations.</t>
  </si>
  <si>
    <t>RV1342</t>
  </si>
  <si>
    <t>Me 97-05</t>
  </si>
  <si>
    <t>migmatitic mylonite</t>
  </si>
  <si>
    <t>RV1346</t>
  </si>
  <si>
    <t>Me 97-04</t>
  </si>
  <si>
    <t>Riseten</t>
  </si>
  <si>
    <t>coordinates taken from figure 2 in manuscript</t>
  </si>
  <si>
    <t>Colazza</t>
  </si>
  <si>
    <t>KAW 2736</t>
  </si>
  <si>
    <t>schistose  ms-gneis</t>
  </si>
  <si>
    <t>Brissago</t>
  </si>
  <si>
    <t>tunnel (PM 3850) (3520surf)</t>
  </si>
  <si>
    <t>Matrei</t>
  </si>
  <si>
    <t>Val Masina</t>
  </si>
  <si>
    <t>Tonale zone</t>
  </si>
  <si>
    <t>BM 07</t>
  </si>
  <si>
    <t>Bagni del Masino</t>
  </si>
  <si>
    <t>BM 10</t>
  </si>
  <si>
    <t>Val Adda</t>
  </si>
  <si>
    <t>MRT 009</t>
  </si>
  <si>
    <t>Ruchi</t>
  </si>
  <si>
    <t>Rahn et al., 1997</t>
  </si>
  <si>
    <t>Monte-Rosa nappe</t>
  </si>
  <si>
    <t>St. Luc</t>
  </si>
  <si>
    <t>KAW 2780</t>
  </si>
  <si>
    <t>Wiwannihorn</t>
  </si>
  <si>
    <t>zone houllière</t>
  </si>
  <si>
    <t>Schwartz 2000, Tricart et al. 2001</t>
  </si>
  <si>
    <t>Schwartz 2000, Tricart et al 2001</t>
  </si>
  <si>
    <t>Pitz-Brücke-3</t>
  </si>
  <si>
    <t>Gepatsch reservoir</t>
  </si>
  <si>
    <t>Kaltenbrunn</t>
  </si>
  <si>
    <t>MRP 032</t>
  </si>
  <si>
    <t>The apatite age is the weighted mean of two separate age determinations. The zircon age is the weighted mean of three separate age determinations.</t>
  </si>
  <si>
    <t>RV1321</t>
  </si>
  <si>
    <t>PV 51A/b</t>
  </si>
  <si>
    <t>PV 52</t>
  </si>
  <si>
    <t>CAS 1</t>
  </si>
  <si>
    <t>CAS 2</t>
  </si>
  <si>
    <t>Lind bei Scheifling</t>
  </si>
  <si>
    <t>RV1362</t>
  </si>
  <si>
    <t>I1</t>
  </si>
  <si>
    <t>200/100</t>
  </si>
  <si>
    <t>RV1429</t>
  </si>
  <si>
    <t>SASP 30</t>
  </si>
  <si>
    <t>rhyolitic boulders</t>
  </si>
  <si>
    <t>quartzitic Verrucano</t>
  </si>
  <si>
    <t>Honegg-Napf fan, Molasse basin</t>
  </si>
  <si>
    <t>Me 97-33</t>
  </si>
  <si>
    <t>RV1450</t>
  </si>
  <si>
    <t>RV1427</t>
  </si>
  <si>
    <t>SASP 9</t>
  </si>
  <si>
    <t>Schipplechner</t>
  </si>
  <si>
    <t>metatonalite</t>
  </si>
  <si>
    <t>400/250</t>
  </si>
  <si>
    <t>RV1446</t>
  </si>
  <si>
    <t>SASP 39</t>
  </si>
  <si>
    <t>The apatite age is a weighted age out of two age determinations (by two observers).</t>
  </si>
  <si>
    <t>LN-T86</t>
  </si>
  <si>
    <t>Lago Nero</t>
  </si>
  <si>
    <t>SASP 49</t>
  </si>
  <si>
    <t>Rigi-Höhrone fan, Molasse basin</t>
  </si>
  <si>
    <t>RV1430</t>
  </si>
  <si>
    <t>SASP 22</t>
  </si>
  <si>
    <t>Brugg</t>
  </si>
  <si>
    <t>Nock crystalline</t>
  </si>
  <si>
    <t>RV1451</t>
  </si>
  <si>
    <t>SASP 36</t>
  </si>
  <si>
    <t>SASP 29</t>
  </si>
  <si>
    <t>Grenner</t>
  </si>
  <si>
    <t>micaschist</t>
  </si>
  <si>
    <t>Wölzner crystalline</t>
  </si>
  <si>
    <t>400/300</t>
  </si>
  <si>
    <t>RV1363</t>
  </si>
  <si>
    <t>F3</t>
  </si>
  <si>
    <t>170/99</t>
  </si>
  <si>
    <t>RV1361</t>
  </si>
  <si>
    <t>F2</t>
  </si>
  <si>
    <t>110/110</t>
  </si>
  <si>
    <t>RV1326</t>
  </si>
  <si>
    <t>© Updated by Antoine Vernon 060221, file prepared 080715</t>
  </si>
  <si>
    <t>© Contains unpublished data, and details on the source of information added to published data (last column)</t>
  </si>
  <si>
    <t>660/165</t>
  </si>
  <si>
    <t>RV1330</t>
  </si>
  <si>
    <t>Me 97-14</t>
  </si>
  <si>
    <t>ultramylonitic gneiss</t>
  </si>
  <si>
    <t>RV1369</t>
  </si>
  <si>
    <t>F11</t>
  </si>
  <si>
    <t>200/80</t>
  </si>
  <si>
    <t>RV1340</t>
  </si>
  <si>
    <t>Me 97-31</t>
  </si>
  <si>
    <t>RV1448</t>
  </si>
  <si>
    <t>SASP 38</t>
  </si>
  <si>
    <t>Handalm</t>
  </si>
  <si>
    <t>RV1367</t>
  </si>
  <si>
    <t>sample locality estimated from Fig. 6 in paper.</t>
  </si>
  <si>
    <t>Gran Paradiso glacier</t>
  </si>
  <si>
    <t>KAW 2518</t>
  </si>
  <si>
    <t>Göschenen</t>
  </si>
  <si>
    <t>KAW 2608</t>
  </si>
  <si>
    <t>Schieferhülle</t>
  </si>
  <si>
    <t>Cadipietra</t>
  </si>
  <si>
    <t>HL 28</t>
  </si>
  <si>
    <t>RV1381</t>
  </si>
  <si>
    <t>HL 27</t>
  </si>
  <si>
    <t>RV1384</t>
  </si>
  <si>
    <t>HL 26</t>
  </si>
  <si>
    <t>RV1492</t>
  </si>
  <si>
    <t>HL 21</t>
  </si>
  <si>
    <t xml:space="preserve"> </t>
  </si>
  <si>
    <t>RV1379</t>
  </si>
  <si>
    <t>RV1378</t>
  </si>
  <si>
    <t>HL 31</t>
  </si>
  <si>
    <t>RV1380</t>
  </si>
  <si>
    <t>152/103</t>
  </si>
  <si>
    <t>337/210</t>
  </si>
  <si>
    <t>Tunnel Val Cristallina-1</t>
  </si>
  <si>
    <t>KAW 0576</t>
  </si>
  <si>
    <t>Aquitanian, Lower Freshwater Molasse</t>
  </si>
  <si>
    <t>Ponte Gurro</t>
  </si>
  <si>
    <t>Vilan</t>
  </si>
  <si>
    <t>Serie dei Laghi</t>
  </si>
  <si>
    <t>KRA-9</t>
  </si>
  <si>
    <t>Goberling</t>
  </si>
  <si>
    <t>Penninic rocks, Rechnitz window</t>
  </si>
  <si>
    <t>RV1052</t>
  </si>
  <si>
    <t>RV1053</t>
  </si>
  <si>
    <t>RV1054</t>
  </si>
  <si>
    <t>Glaubenbielen</t>
  </si>
  <si>
    <t>elevation added from map</t>
  </si>
  <si>
    <t xml:space="preserve">plagiogranite </t>
  </si>
  <si>
    <t>Rocciavre massif</t>
  </si>
  <si>
    <t>RV1320</t>
  </si>
  <si>
    <t>Me 97-10</t>
  </si>
  <si>
    <t>RV467</t>
  </si>
  <si>
    <t>RV468</t>
  </si>
  <si>
    <t>RV469</t>
  </si>
  <si>
    <t>RV1016</t>
  </si>
  <si>
    <t>RV1017</t>
  </si>
  <si>
    <t>RV1018</t>
  </si>
  <si>
    <t>RV1019</t>
  </si>
  <si>
    <t>RV1020</t>
  </si>
  <si>
    <t>RV1021</t>
  </si>
  <si>
    <t>RV1022</t>
  </si>
  <si>
    <t>RV474</t>
  </si>
  <si>
    <t>RV475</t>
  </si>
  <si>
    <t>RV476</t>
  </si>
  <si>
    <t>RV477</t>
  </si>
  <si>
    <t>RV478</t>
  </si>
  <si>
    <t>RV479</t>
  </si>
  <si>
    <t>RV480</t>
  </si>
  <si>
    <t>RV481</t>
  </si>
  <si>
    <t>RV482</t>
  </si>
  <si>
    <t>RV483</t>
  </si>
  <si>
    <t>RV484</t>
  </si>
  <si>
    <t>RV485</t>
  </si>
  <si>
    <t>RV486</t>
  </si>
  <si>
    <t>MR P 228</t>
  </si>
  <si>
    <t>SASP 16</t>
  </si>
  <si>
    <t>Hochgollings</t>
  </si>
  <si>
    <t>RV1372</t>
  </si>
  <si>
    <t>F9</t>
  </si>
  <si>
    <t>A 08</t>
  </si>
  <si>
    <t>RV495</t>
  </si>
  <si>
    <t>RV496</t>
  </si>
  <si>
    <t>RV497</t>
  </si>
  <si>
    <t>RV498</t>
  </si>
  <si>
    <t>RV499</t>
  </si>
  <si>
    <t>RV500</t>
  </si>
  <si>
    <t>RV501</t>
  </si>
  <si>
    <t>RV502</t>
  </si>
  <si>
    <t>RV503</t>
  </si>
  <si>
    <t>RV504</t>
  </si>
  <si>
    <t>RV505</t>
  </si>
  <si>
    <t>RV506</t>
  </si>
  <si>
    <t>RV507</t>
  </si>
  <si>
    <t>RV508</t>
  </si>
  <si>
    <t>RV513</t>
  </si>
  <si>
    <t>Limmernstausee</t>
  </si>
  <si>
    <t>RV1335</t>
  </si>
  <si>
    <t>Gemsstock</t>
  </si>
  <si>
    <t>A 09</t>
  </si>
  <si>
    <t>Gurschenalp</t>
  </si>
  <si>
    <t>A 10</t>
  </si>
  <si>
    <t>Mätteli-1</t>
  </si>
  <si>
    <t>A 11</t>
  </si>
  <si>
    <t>Mätteli-2</t>
  </si>
  <si>
    <t>KAW 2305</t>
  </si>
  <si>
    <t>A 12</t>
  </si>
  <si>
    <t>RS 65</t>
  </si>
  <si>
    <t>9*,WA9</t>
  </si>
  <si>
    <t>3*,WA3</t>
  </si>
  <si>
    <t>SP 79.56</t>
  </si>
  <si>
    <t>SP 79.57</t>
  </si>
  <si>
    <t>SP 79.58</t>
  </si>
  <si>
    <t>SP 79.59</t>
  </si>
  <si>
    <t>SP 79.60</t>
  </si>
  <si>
    <t>600/600</t>
  </si>
  <si>
    <t>Arolla</t>
  </si>
  <si>
    <t>V361</t>
  </si>
  <si>
    <t>Colle de Gran San Bernardo</t>
  </si>
  <si>
    <t>aplitic gneiss</t>
  </si>
  <si>
    <t>V362</t>
  </si>
  <si>
    <t>RV1433</t>
  </si>
  <si>
    <t>SASP 7</t>
  </si>
  <si>
    <t>Radnig</t>
  </si>
  <si>
    <t>The apatite age is the weighted mean of four separate age determinations. The zircon age is the weighted mean of three separate age determinations.</t>
  </si>
  <si>
    <t>RV1337</t>
  </si>
  <si>
    <t>Me 97-30</t>
  </si>
  <si>
    <t>RV1490</t>
  </si>
  <si>
    <t>Me 97-29</t>
  </si>
  <si>
    <t>RV1353</t>
  </si>
  <si>
    <t>Me 00-02</t>
  </si>
  <si>
    <t>RV1357</t>
  </si>
  <si>
    <t>Me 00-03</t>
  </si>
  <si>
    <t>Permian conglomerate</t>
  </si>
  <si>
    <t>RV1333</t>
  </si>
  <si>
    <t>Me 97-15</t>
  </si>
  <si>
    <t>RV1489</t>
  </si>
  <si>
    <t>Me 97-16</t>
  </si>
  <si>
    <t>RV1343</t>
  </si>
  <si>
    <t>Me 97-18</t>
  </si>
  <si>
    <t>ultramylonite</t>
  </si>
  <si>
    <t>RV1344</t>
  </si>
  <si>
    <t>MW 96-536</t>
  </si>
  <si>
    <t>MW 97-1</t>
  </si>
  <si>
    <t>MW 97-2</t>
  </si>
  <si>
    <t>Mettlen, Flühli</t>
  </si>
  <si>
    <t>Lac de Moiry</t>
  </si>
  <si>
    <t>Breithorn</t>
  </si>
  <si>
    <t>KAW 0404</t>
  </si>
  <si>
    <t>Embd</t>
  </si>
  <si>
    <t>KAW 0405</t>
  </si>
  <si>
    <t>Passo Monte Moro</t>
  </si>
  <si>
    <t>KAW 2108</t>
  </si>
  <si>
    <t>Massif du Mont Viso</t>
  </si>
  <si>
    <t>RB</t>
  </si>
  <si>
    <t>Rocher Blanc</t>
  </si>
  <si>
    <t>granitoid in ophiolite</t>
  </si>
  <si>
    <t>Spoccia</t>
  </si>
  <si>
    <t>KAW 2737</t>
  </si>
  <si>
    <t>gneiss</t>
  </si>
  <si>
    <t>KAW 2727</t>
  </si>
  <si>
    <t>MRP 187</t>
  </si>
  <si>
    <t>Gopplismatt</t>
  </si>
  <si>
    <t>MRP 189</t>
  </si>
  <si>
    <t>98SL133</t>
  </si>
  <si>
    <t>99SL105</t>
  </si>
  <si>
    <t>99SL125</t>
  </si>
  <si>
    <t>99SL159</t>
  </si>
  <si>
    <t>tu-bearing 2-mica augengneiss</t>
  </si>
  <si>
    <t>microgranite</t>
  </si>
  <si>
    <t>Plan de Phasy</t>
  </si>
  <si>
    <t>Briançonnais</t>
  </si>
  <si>
    <t>ZH01</t>
  </si>
  <si>
    <t>Combarine</t>
  </si>
  <si>
    <t>microdiorite</t>
  </si>
  <si>
    <t>A repeated measurement gives an age of 142±22 Ma.</t>
  </si>
  <si>
    <t>RV1329</t>
  </si>
  <si>
    <t>Me 97-37</t>
  </si>
  <si>
    <t>FORC 6</t>
  </si>
  <si>
    <t>coordinates come from figures of Ciancaleoni thesis</t>
  </si>
  <si>
    <t>grt-bearing bt-kfs gneiss</t>
  </si>
  <si>
    <t>Valpelline series, Dent Blanche</t>
  </si>
  <si>
    <t>banded bt gneiss</t>
  </si>
  <si>
    <t>RS 09</t>
  </si>
  <si>
    <t>268/268</t>
  </si>
  <si>
    <t>RS 10</t>
  </si>
  <si>
    <t>RS 11</t>
  </si>
  <si>
    <t>RS 13</t>
  </si>
  <si>
    <t>key</t>
  </si>
  <si>
    <t>AZ</t>
  </si>
  <si>
    <t>A</t>
  </si>
  <si>
    <t>FTA 3</t>
  </si>
  <si>
    <t>FTA 4</t>
  </si>
  <si>
    <t>San Andrea/Era</t>
  </si>
  <si>
    <t xml:space="preserve">Bt Gneiss </t>
  </si>
  <si>
    <t>Kesslerkreuz</t>
  </si>
  <si>
    <t>Schladming crystalline</t>
  </si>
  <si>
    <t>PV 51</t>
  </si>
  <si>
    <t>PV 51A</t>
  </si>
  <si>
    <t>Rabbi</t>
  </si>
  <si>
    <t>Ponte di Legno</t>
  </si>
  <si>
    <t>A 3099</t>
  </si>
  <si>
    <t>A 2207</t>
  </si>
  <si>
    <t>A 2206</t>
  </si>
  <si>
    <t>?</t>
  </si>
  <si>
    <t>granitoid</t>
  </si>
  <si>
    <t>b1</t>
  </si>
  <si>
    <t>b2</t>
  </si>
  <si>
    <t>b3</t>
  </si>
  <si>
    <t>b5</t>
  </si>
  <si>
    <t>b6</t>
  </si>
  <si>
    <t>b7</t>
  </si>
  <si>
    <t>FT 10</t>
  </si>
  <si>
    <t>FT 12</t>
  </si>
  <si>
    <t>FT 14</t>
  </si>
  <si>
    <t>FT 15</t>
  </si>
  <si>
    <t>Jagdhaus Kupper</t>
  </si>
  <si>
    <t>FT 9</t>
  </si>
  <si>
    <t>near DAV</t>
  </si>
  <si>
    <t>JB26</t>
  </si>
  <si>
    <t>RV1475</t>
  </si>
  <si>
    <t>CAL 3</t>
  </si>
  <si>
    <t>RV1432</t>
  </si>
  <si>
    <t>SASP 8</t>
  </si>
  <si>
    <t>Bärnhoferwirt</t>
  </si>
  <si>
    <t>mylonitic orthogneis</t>
  </si>
  <si>
    <t>350/250</t>
  </si>
  <si>
    <t>RV1431</t>
  </si>
  <si>
    <t>MRP 157</t>
  </si>
  <si>
    <t>KAW 2762</t>
  </si>
  <si>
    <t>Petit Mountet</t>
  </si>
  <si>
    <t>phe augen gneiss</t>
  </si>
  <si>
    <t>Dent Blanche nappe</t>
  </si>
  <si>
    <t>KAW 2768</t>
  </si>
  <si>
    <t>KAW 2776</t>
  </si>
  <si>
    <t>Creggio</t>
  </si>
  <si>
    <t>KAW 2770</t>
  </si>
  <si>
    <t>Passo di Monscera-2</t>
  </si>
  <si>
    <t>Monte-Leone nappe</t>
  </si>
  <si>
    <t>Me 97-25</t>
  </si>
  <si>
    <t>RV1472</t>
  </si>
  <si>
    <t>CAL 4</t>
  </si>
  <si>
    <t>RV1328</t>
  </si>
  <si>
    <t>RV067</t>
  </si>
  <si>
    <t>RV068</t>
  </si>
  <si>
    <t>RV069</t>
  </si>
  <si>
    <t>RV070</t>
  </si>
  <si>
    <t>RV071</t>
  </si>
  <si>
    <t>RV072</t>
  </si>
  <si>
    <t>RV073</t>
  </si>
  <si>
    <t>RV074</t>
  </si>
  <si>
    <t>RV075</t>
  </si>
  <si>
    <t>RV076</t>
  </si>
  <si>
    <t>RV077</t>
  </si>
  <si>
    <t>RV078</t>
  </si>
  <si>
    <t>RV079</t>
  </si>
  <si>
    <t>RV080</t>
  </si>
  <si>
    <t>RV081</t>
  </si>
  <si>
    <t>RV082</t>
  </si>
  <si>
    <t>RV083</t>
  </si>
  <si>
    <t>RV084</t>
  </si>
  <si>
    <t>RV085</t>
  </si>
  <si>
    <t>RV086</t>
  </si>
  <si>
    <t>RV087</t>
  </si>
  <si>
    <t>RV088</t>
  </si>
  <si>
    <t>RV089</t>
  </si>
  <si>
    <t>RV090</t>
  </si>
  <si>
    <t>RV091</t>
  </si>
  <si>
    <t>RV092</t>
  </si>
  <si>
    <t>RV093</t>
  </si>
  <si>
    <t>RV094</t>
  </si>
  <si>
    <t>RV095</t>
  </si>
  <si>
    <t>RV096</t>
  </si>
  <si>
    <t>Steenken et al. 2002</t>
  </si>
  <si>
    <t>MF 17</t>
  </si>
  <si>
    <t>RV1383</t>
  </si>
  <si>
    <t>HW 8</t>
  </si>
  <si>
    <t>Holzwiesen</t>
  </si>
  <si>
    <t>Kobernausser (Miocene)</t>
  </si>
  <si>
    <t>RV1396</t>
  </si>
  <si>
    <t>HW 7</t>
  </si>
  <si>
    <t>RV1377</t>
  </si>
  <si>
    <t>BK 12</t>
  </si>
  <si>
    <t>Bärenkratzl</t>
  </si>
  <si>
    <t>RV1049</t>
  </si>
  <si>
    <t>RV1050</t>
  </si>
  <si>
    <t>RV1051</t>
  </si>
  <si>
    <t>454/296</t>
  </si>
  <si>
    <t>341/270</t>
  </si>
  <si>
    <t>308/164</t>
  </si>
  <si>
    <t>467/315</t>
  </si>
  <si>
    <t>285/165</t>
  </si>
  <si>
    <t>80/100</t>
  </si>
  <si>
    <t>138/120</t>
  </si>
  <si>
    <t>161/105</t>
  </si>
  <si>
    <t>147/140</t>
  </si>
  <si>
    <t>77/30</t>
  </si>
  <si>
    <t>119/60</t>
  </si>
  <si>
    <t>metagranite pebble</t>
  </si>
  <si>
    <t>Kobernausser fan (Miocene)</t>
  </si>
  <si>
    <t>RV1387</t>
  </si>
  <si>
    <t>BK 5</t>
  </si>
  <si>
    <t>RV1405</t>
  </si>
  <si>
    <t>road from Lignan to Issologne</t>
  </si>
  <si>
    <t>Mn-rich quartzites</t>
  </si>
  <si>
    <t>augen orthogneiss</t>
  </si>
  <si>
    <t>RV458</t>
  </si>
  <si>
    <t>RV459</t>
  </si>
  <si>
    <t>RV460</t>
  </si>
  <si>
    <t>RV461</t>
  </si>
  <si>
    <t>RV462</t>
  </si>
  <si>
    <t>RV463</t>
  </si>
  <si>
    <t>RV464</t>
  </si>
  <si>
    <t>RV465</t>
  </si>
  <si>
    <t>RV466</t>
  </si>
  <si>
    <t>RV204</t>
  </si>
  <si>
    <t>RV205</t>
  </si>
  <si>
    <t>RV206</t>
  </si>
  <si>
    <t>RV207</t>
  </si>
  <si>
    <t>RV208</t>
  </si>
  <si>
    <t>RV209</t>
  </si>
  <si>
    <t>RV210</t>
  </si>
  <si>
    <t>RV211</t>
  </si>
  <si>
    <t>RV212</t>
  </si>
  <si>
    <t>RV213</t>
  </si>
  <si>
    <t>RV214</t>
  </si>
  <si>
    <t>RV215</t>
  </si>
  <si>
    <t>RV216</t>
  </si>
  <si>
    <t>RV217</t>
  </si>
  <si>
    <t>RV218</t>
  </si>
  <si>
    <t>RV219</t>
  </si>
  <si>
    <t>RV220</t>
  </si>
  <si>
    <t>RV221</t>
  </si>
  <si>
    <t>RV222</t>
  </si>
  <si>
    <t>RV223</t>
  </si>
  <si>
    <t>RV224</t>
  </si>
  <si>
    <t>RV225</t>
  </si>
  <si>
    <t>RV226</t>
  </si>
  <si>
    <t>RV227</t>
  </si>
  <si>
    <t>RV228</t>
  </si>
  <si>
    <t>RV229</t>
  </si>
  <si>
    <t>RV1023</t>
  </si>
  <si>
    <t>RV1024</t>
  </si>
  <si>
    <t>Castello Mesocco</t>
  </si>
  <si>
    <t>RV491</t>
  </si>
  <si>
    <t>RV492</t>
  </si>
  <si>
    <t>RV493</t>
  </si>
  <si>
    <t>RV494</t>
  </si>
  <si>
    <t>RV1025</t>
  </si>
  <si>
    <t>RV1026</t>
  </si>
  <si>
    <t>RV1027</t>
  </si>
  <si>
    <t>MR P 227</t>
  </si>
  <si>
    <t>Pian San Giacomo</t>
  </si>
  <si>
    <t>ms-bt-chl paragneiss</t>
  </si>
  <si>
    <t>two mica paragneiss</t>
  </si>
  <si>
    <t>F91P.9</t>
  </si>
  <si>
    <t>V2</t>
  </si>
  <si>
    <t>V3</t>
  </si>
  <si>
    <t>Fügenschuh et al. 1999, Fügenschuh &amp; Schmid 2003, Ceriani, 2003</t>
  </si>
  <si>
    <t>30*, WA30</t>
  </si>
  <si>
    <t>31*, WA31</t>
  </si>
  <si>
    <t>8*, WA8</t>
  </si>
  <si>
    <t>130*, WA130</t>
  </si>
  <si>
    <t>33*, WA33</t>
  </si>
  <si>
    <t>11*, WA11</t>
  </si>
  <si>
    <t>10*,WA10</t>
  </si>
  <si>
    <t>2*,WA2</t>
  </si>
  <si>
    <t>5*,WA5</t>
  </si>
  <si>
    <t>6*,WA6</t>
  </si>
  <si>
    <t>7*,WA7</t>
  </si>
  <si>
    <t>32*,WA32</t>
  </si>
  <si>
    <t>according to the DEM Switzerland (in Twix Route, this sample should have an elevation of 2215m</t>
  </si>
  <si>
    <t>Prättigau flysch, upper cretaceous</t>
  </si>
  <si>
    <t>MRP 051</t>
  </si>
  <si>
    <t>augen gneis</t>
  </si>
  <si>
    <t>Gailtal crystalline</t>
  </si>
  <si>
    <t>200/180</t>
  </si>
  <si>
    <t>Bistacchi et al. 2001</t>
  </si>
  <si>
    <t>Mezzalama, shear zone</t>
  </si>
  <si>
    <t>Brusson Window</t>
  </si>
  <si>
    <t>7-23*</t>
  </si>
  <si>
    <t>7-25*</t>
  </si>
  <si>
    <t>7-26*</t>
  </si>
  <si>
    <t>64*</t>
  </si>
  <si>
    <t>84*</t>
  </si>
  <si>
    <t>90*</t>
  </si>
  <si>
    <t>92*</t>
  </si>
  <si>
    <t>93*</t>
  </si>
  <si>
    <t>94*</t>
  </si>
  <si>
    <t>99*</t>
  </si>
  <si>
    <t>138*</t>
  </si>
  <si>
    <t>13*</t>
  </si>
  <si>
    <t>16*</t>
  </si>
  <si>
    <t>14*</t>
  </si>
  <si>
    <t>36*</t>
  </si>
  <si>
    <t>43*</t>
  </si>
  <si>
    <t>51*</t>
  </si>
  <si>
    <t>53*</t>
  </si>
  <si>
    <t>54*</t>
  </si>
  <si>
    <t>35*</t>
  </si>
  <si>
    <t>50*</t>
  </si>
  <si>
    <t>17*</t>
  </si>
  <si>
    <t>18*</t>
  </si>
  <si>
    <t>19*</t>
  </si>
  <si>
    <t>20*</t>
  </si>
  <si>
    <t>21*</t>
  </si>
  <si>
    <t>22*</t>
  </si>
  <si>
    <t>Malesco-Centovalli</t>
  </si>
  <si>
    <t>MW 96-4</t>
  </si>
  <si>
    <t>Anatexite ("Rotbüelgranit")</t>
  </si>
  <si>
    <t>Levone</t>
  </si>
  <si>
    <t>V547</t>
  </si>
  <si>
    <t>Cascinette di Ivrea</t>
  </si>
  <si>
    <t>Antigorio nappe ???</t>
  </si>
  <si>
    <t>KAW 2103</t>
  </si>
  <si>
    <t>Golino</t>
  </si>
  <si>
    <t>KAW 2104</t>
  </si>
  <si>
    <t>Müntschenberg</t>
  </si>
  <si>
    <t>MRP 071</t>
  </si>
  <si>
    <t>Montestrutto-3</t>
  </si>
  <si>
    <t>Montestrutto-2</t>
  </si>
  <si>
    <t>The apatite age is a weighted age out of three age determinations (by two observers). The zircon age is a weighted age out of three age determinations (by three observers).</t>
  </si>
  <si>
    <t>ZH02</t>
  </si>
  <si>
    <t>Granon</t>
  </si>
  <si>
    <t>Permian, Haselgebirge, Staufen-Höllegebirg nappe</t>
  </si>
  <si>
    <t>Motta</t>
  </si>
  <si>
    <t>MRP 008</t>
  </si>
  <si>
    <t>Sommets des Diablerets</t>
  </si>
  <si>
    <t>KAW 2624</t>
  </si>
  <si>
    <t>KAW 2625</t>
  </si>
  <si>
    <t>Alagna</t>
  </si>
  <si>
    <t>stronalite</t>
  </si>
  <si>
    <t>SE18</t>
  </si>
  <si>
    <t>Lebendum</t>
  </si>
  <si>
    <t>SE20</t>
  </si>
  <si>
    <t>SE22</t>
  </si>
  <si>
    <t>SE23</t>
  </si>
  <si>
    <t>SE24</t>
  </si>
  <si>
    <t>SE25</t>
  </si>
  <si>
    <t>SE26</t>
  </si>
  <si>
    <t>SE28</t>
  </si>
  <si>
    <t>SE29</t>
  </si>
  <si>
    <t>SE30</t>
  </si>
  <si>
    <t>SE31</t>
  </si>
  <si>
    <t>SE03AP2</t>
  </si>
  <si>
    <t>SE06AP2</t>
  </si>
  <si>
    <t>SE08AP2</t>
  </si>
  <si>
    <t>SE09AP2</t>
  </si>
  <si>
    <t>SE10AP2</t>
  </si>
  <si>
    <t>SE11AP2</t>
  </si>
  <si>
    <t>SE12AP2</t>
  </si>
  <si>
    <t>SE13AP2</t>
  </si>
  <si>
    <t>SE14AP2</t>
  </si>
  <si>
    <t>leucocratic ms gneis</t>
  </si>
  <si>
    <t>Äsch, Schächental</t>
  </si>
  <si>
    <t>SE15AP2</t>
  </si>
  <si>
    <t>RV1702</t>
  </si>
  <si>
    <t>RV1703</t>
  </si>
  <si>
    <t>RV1704</t>
  </si>
  <si>
    <t>Viola et al. 2003</t>
  </si>
  <si>
    <t>PV 37</t>
  </si>
  <si>
    <t>PV 47</t>
  </si>
  <si>
    <t>PV 48</t>
  </si>
  <si>
    <t>PV 49</t>
  </si>
  <si>
    <t>PV 50</t>
  </si>
  <si>
    <t>Troseggtobel</t>
  </si>
  <si>
    <t>Z</t>
  </si>
  <si>
    <t>FTA 5</t>
  </si>
  <si>
    <t>FTA 6</t>
  </si>
  <si>
    <t>Bad Ragaz</t>
  </si>
  <si>
    <t>B-20</t>
  </si>
  <si>
    <t>Fürstein</t>
  </si>
  <si>
    <t>metavolcanic</t>
  </si>
  <si>
    <t>198/50</t>
  </si>
  <si>
    <t>FT 20</t>
  </si>
  <si>
    <t>FT 22.1</t>
  </si>
  <si>
    <t>FT 23.1</t>
  </si>
  <si>
    <t>FT 24</t>
  </si>
  <si>
    <t>FT 30</t>
  </si>
  <si>
    <t>FT 32</t>
  </si>
  <si>
    <t>FT  40</t>
  </si>
  <si>
    <t>FT 41</t>
  </si>
  <si>
    <t>ms-bt migmatitic gneis</t>
  </si>
  <si>
    <t>MRP 155</t>
  </si>
  <si>
    <t>Gersau</t>
  </si>
  <si>
    <t>Packsattel</t>
  </si>
  <si>
    <t>94/21</t>
  </si>
  <si>
    <t>94/33b</t>
  </si>
  <si>
    <t>94/12</t>
  </si>
  <si>
    <t>94/9f</t>
  </si>
  <si>
    <t>Valgaudemar</t>
  </si>
  <si>
    <t>Ailefroide</t>
  </si>
  <si>
    <t>l'Onde</t>
  </si>
  <si>
    <t>Jas Roux?</t>
  </si>
  <si>
    <t>Fournel</t>
  </si>
  <si>
    <t>Gargas</t>
  </si>
  <si>
    <t>Méolion</t>
  </si>
  <si>
    <t>Prapic</t>
  </si>
  <si>
    <t>Drac</t>
  </si>
  <si>
    <t>Col du Cendrié</t>
  </si>
  <si>
    <t>Drac Noir</t>
  </si>
  <si>
    <t>Chaillol</t>
  </si>
  <si>
    <t>Adula nappe (Cima Lunga)</t>
  </si>
  <si>
    <t>Vilters</t>
  </si>
  <si>
    <t>dark flysch sandstone</t>
  </si>
  <si>
    <t>Me 97-27</t>
  </si>
  <si>
    <t>RV1439</t>
  </si>
  <si>
    <t>SASP 13</t>
  </si>
  <si>
    <t>Brücke über Turrach</t>
  </si>
  <si>
    <t>orthogneis</t>
  </si>
  <si>
    <t>Orthogneis of Bundschuh</t>
  </si>
  <si>
    <t>RV1410</t>
  </si>
  <si>
    <t>AE 14</t>
  </si>
  <si>
    <t>quartz porphyry</t>
  </si>
  <si>
    <t>Atesina Volcanic Complex</t>
  </si>
  <si>
    <t>Emmerich et al. 2005</t>
  </si>
  <si>
    <t>The age is calculated as central age.</t>
  </si>
  <si>
    <t>RV1449</t>
  </si>
  <si>
    <t>SASP 27</t>
  </si>
  <si>
    <t>Schellberg</t>
  </si>
  <si>
    <t>Zillergrund</t>
  </si>
  <si>
    <t>Kelchsau</t>
  </si>
  <si>
    <t>MF 11</t>
  </si>
  <si>
    <t>Munderfing</t>
  </si>
  <si>
    <t>RV1395</t>
  </si>
  <si>
    <t>Me 97-21</t>
  </si>
  <si>
    <t>RV1375</t>
  </si>
  <si>
    <t>I6</t>
  </si>
  <si>
    <t>335/180</t>
  </si>
  <si>
    <t>The indicated age is the weighted mean of two ages of 8.2±0.9 (180/120) and 7.9±0.9 (165/60).</t>
  </si>
  <si>
    <t>RV1374</t>
  </si>
  <si>
    <t>I5</t>
  </si>
  <si>
    <t>RV1034</t>
  </si>
  <si>
    <t>RV1035</t>
  </si>
  <si>
    <t>RV1036</t>
  </si>
  <si>
    <t>RV1037</t>
  </si>
  <si>
    <t>RV1038</t>
  </si>
  <si>
    <t>RV1039</t>
  </si>
  <si>
    <t>RV1040</t>
  </si>
  <si>
    <t>RV1041</t>
  </si>
  <si>
    <t>RV1042</t>
  </si>
  <si>
    <t>RV1043</t>
  </si>
  <si>
    <t>RV1044</t>
  </si>
  <si>
    <t>RV1045</t>
  </si>
  <si>
    <t>RV1046</t>
  </si>
  <si>
    <t>RV1047</t>
  </si>
  <si>
    <t>RV1048</t>
  </si>
  <si>
    <t>B.ca Pra d'Amont</t>
  </si>
  <si>
    <t>Morto Lake area</t>
  </si>
  <si>
    <t>Mont Fort nappe</t>
  </si>
  <si>
    <t>RV451</t>
  </si>
  <si>
    <t>RV452</t>
  </si>
  <si>
    <t>RV453</t>
  </si>
  <si>
    <t>RV454</t>
  </si>
  <si>
    <t>RV455</t>
  </si>
  <si>
    <t>RV456</t>
  </si>
  <si>
    <t>RV457</t>
  </si>
  <si>
    <t>RV1010</t>
  </si>
  <si>
    <t>RV1011</t>
  </si>
  <si>
    <t>RV1012</t>
  </si>
  <si>
    <t>RV1013</t>
  </si>
  <si>
    <t>RV1014</t>
  </si>
  <si>
    <t>RV1015</t>
  </si>
  <si>
    <t>autochthonous cover, Aar massif</t>
  </si>
  <si>
    <t>KAW 0367</t>
  </si>
  <si>
    <t>Saas Fee-1</t>
  </si>
  <si>
    <t>KAW 0369</t>
  </si>
  <si>
    <t>Cime di Pozzuoli</t>
  </si>
  <si>
    <t>Aiguilles Rouges</t>
  </si>
  <si>
    <t>RS 03</t>
  </si>
  <si>
    <t>Zone Houlliere</t>
  </si>
  <si>
    <t>MR P 258</t>
  </si>
  <si>
    <t>frontière VD/VS</t>
  </si>
  <si>
    <t>granitic gneiss</t>
  </si>
  <si>
    <t>Fibbia granitic gneiss?,Gotthard massif</t>
  </si>
  <si>
    <t>RV230</t>
  </si>
  <si>
    <t>CGP55c</t>
  </si>
  <si>
    <t>CGP55d</t>
  </si>
  <si>
    <t>Fibbia or Guspis gneiss, Gotthard massif</t>
  </si>
  <si>
    <t>Urseren-Mulde</t>
  </si>
  <si>
    <t>RV231</t>
  </si>
  <si>
    <t>RV232</t>
  </si>
  <si>
    <t>RV233</t>
  </si>
  <si>
    <t>RV234</t>
  </si>
  <si>
    <t>RV235</t>
  </si>
  <si>
    <t>RV236</t>
  </si>
  <si>
    <t>RV237</t>
  </si>
  <si>
    <t>RV238</t>
  </si>
  <si>
    <t>RV239</t>
  </si>
  <si>
    <t>RV240</t>
  </si>
  <si>
    <t>RV241</t>
  </si>
  <si>
    <t>RV242</t>
  </si>
  <si>
    <t>RV243</t>
  </si>
  <si>
    <t>RV244</t>
  </si>
  <si>
    <t>RV271</t>
  </si>
  <si>
    <t>RV272</t>
  </si>
  <si>
    <t>RV273</t>
  </si>
  <si>
    <t>RV274</t>
  </si>
  <si>
    <t>RV509</t>
  </si>
  <si>
    <t>RV510</t>
  </si>
  <si>
    <t>RV511</t>
  </si>
  <si>
    <t>RV512</t>
  </si>
  <si>
    <t>RV285</t>
  </si>
  <si>
    <t>RV286</t>
  </si>
  <si>
    <t>RV287</t>
  </si>
  <si>
    <t>y coordinate of this sample was wrong by 10 km (as taken from Swiss map 1329, Saas)</t>
  </si>
  <si>
    <t>RV1596</t>
  </si>
  <si>
    <t>The zircon age is the weighted mean of three separate age determinations.</t>
  </si>
  <si>
    <t>RV1325</t>
  </si>
  <si>
    <t>Me 97-01</t>
  </si>
  <si>
    <t>The apatite age is the weighted mean of three separate age determinations.</t>
  </si>
  <si>
    <t>RV1352</t>
  </si>
  <si>
    <t>Me 97-02</t>
  </si>
  <si>
    <t>Mastrils</t>
  </si>
  <si>
    <t>sericite gneiss</t>
  </si>
  <si>
    <t>MR P 221</t>
  </si>
  <si>
    <t>SP 81.112</t>
  </si>
  <si>
    <t>RV1512</t>
  </si>
  <si>
    <t>KR 18</t>
  </si>
  <si>
    <t>Bernstein</t>
  </si>
  <si>
    <t>RV1515</t>
  </si>
  <si>
    <t>A 97</t>
  </si>
  <si>
    <t>Hirschstein</t>
  </si>
  <si>
    <t>RV1418</t>
  </si>
  <si>
    <t>Bleckwandhütte</t>
  </si>
  <si>
    <t>A repeated measurement gives an age of 53±8 Ma.</t>
  </si>
  <si>
    <t>RV1447</t>
  </si>
  <si>
    <t>SASP 5</t>
  </si>
  <si>
    <t>Matschiedl</t>
  </si>
  <si>
    <t>diorite</t>
  </si>
  <si>
    <t>RV1485</t>
  </si>
  <si>
    <t>CAL 14</t>
  </si>
  <si>
    <t>24*</t>
  </si>
  <si>
    <t>coordinates taken from figure 2 in manuscript. The age of 14.6 Ma comes from figure 8 (2003).</t>
  </si>
  <si>
    <t>FORC 8</t>
  </si>
  <si>
    <t>Sommagia</t>
  </si>
  <si>
    <t>The zircon age is a weighted age out of three age determinations (by two observers).</t>
  </si>
  <si>
    <t>CP</t>
  </si>
  <si>
    <t>Casse de Peyroun</t>
  </si>
  <si>
    <t>trondhjemite</t>
  </si>
  <si>
    <t>L'Au de l'Arbignon</t>
  </si>
  <si>
    <t>massif de l'Arpille</t>
  </si>
  <si>
    <t>MRP 072</t>
  </si>
  <si>
    <t>KAW 2107</t>
  </si>
  <si>
    <t>RN</t>
  </si>
  <si>
    <t>Rocca Nera</t>
  </si>
  <si>
    <t>arkose</t>
  </si>
  <si>
    <t>CER</t>
  </si>
  <si>
    <t>Cervière</t>
  </si>
  <si>
    <t>PP</t>
  </si>
  <si>
    <t>SP 81.172</t>
  </si>
  <si>
    <t>SP 81.173</t>
  </si>
  <si>
    <t>SP 81.174</t>
  </si>
  <si>
    <t>SP 81.175</t>
  </si>
  <si>
    <t>SP 81.177</t>
  </si>
  <si>
    <t>SP 81.178</t>
  </si>
  <si>
    <t>SP 81.179</t>
  </si>
  <si>
    <t>Pitz-Brücke-2</t>
  </si>
  <si>
    <t>Spitzbach</t>
  </si>
  <si>
    <t>Brixen granodiorite</t>
  </si>
  <si>
    <t>Andeer quarry</t>
  </si>
  <si>
    <t>KAW 1240</t>
  </si>
  <si>
    <t>Splügenpass</t>
  </si>
  <si>
    <t>KAW 1243</t>
  </si>
  <si>
    <t>SE14</t>
  </si>
  <si>
    <t>D'Avino</t>
  </si>
  <si>
    <t>SE15</t>
  </si>
  <si>
    <t>SE16</t>
  </si>
  <si>
    <t>Peil</t>
  </si>
  <si>
    <t>SE13</t>
  </si>
  <si>
    <t>MR P 214</t>
  </si>
  <si>
    <t>Pignalosa, 2008</t>
  </si>
  <si>
    <t>SE07</t>
  </si>
  <si>
    <t>SE08</t>
  </si>
  <si>
    <t>Pontis-Berisal</t>
  </si>
  <si>
    <t>SE09</t>
  </si>
  <si>
    <t>SE10</t>
  </si>
  <si>
    <t>SE11</t>
  </si>
  <si>
    <t>RS 05</t>
  </si>
  <si>
    <t>Aiguilles Rouges massif</t>
  </si>
  <si>
    <t>200/50</t>
  </si>
  <si>
    <t>KAW 2620</t>
  </si>
  <si>
    <t>Val Codera</t>
  </si>
  <si>
    <t>MR P 211</t>
  </si>
  <si>
    <t>KAW 2617</t>
  </si>
  <si>
    <t>Niedergampel</t>
  </si>
  <si>
    <t>ms gneiss</t>
  </si>
  <si>
    <t>Aarmassif</t>
  </si>
  <si>
    <t>KAW 2618</t>
  </si>
  <si>
    <t>La Balmaz</t>
  </si>
  <si>
    <t>migmatitic bt gneiss</t>
  </si>
  <si>
    <t>Sachseln</t>
  </si>
  <si>
    <t>Obwalden flysch</t>
  </si>
  <si>
    <t>MR P 299</t>
  </si>
  <si>
    <t>MRT 157</t>
  </si>
  <si>
    <t>Radönt-2</t>
  </si>
  <si>
    <t>KAW 2296</t>
  </si>
  <si>
    <t>RV1705</t>
  </si>
  <si>
    <t>RV1706</t>
  </si>
  <si>
    <t>RV1707</t>
  </si>
  <si>
    <t>RV1708</t>
  </si>
  <si>
    <t>RV1709</t>
  </si>
  <si>
    <t>RV1710</t>
  </si>
  <si>
    <t>RV1711</t>
  </si>
  <si>
    <t>RV1714</t>
  </si>
  <si>
    <t>RV1715</t>
  </si>
  <si>
    <t>Rahn, unpubl., Michalski &amp; Soom, 1990, Soom, 1990</t>
  </si>
  <si>
    <t>RS 14</t>
  </si>
  <si>
    <t>RV1712</t>
  </si>
  <si>
    <t>RV1713</t>
  </si>
  <si>
    <t>b8</t>
  </si>
  <si>
    <t>b9</t>
  </si>
  <si>
    <t>Rionda</t>
  </si>
  <si>
    <t>Aar massif (Limmernboden series)</t>
  </si>
  <si>
    <t>MRP 169</t>
  </si>
  <si>
    <t>Hochwald, Vättis</t>
  </si>
  <si>
    <t>94/25</t>
  </si>
  <si>
    <t>JB79</t>
  </si>
  <si>
    <t>PV 29</t>
  </si>
  <si>
    <t>GB-02</t>
  </si>
  <si>
    <t>GB-03b</t>
  </si>
  <si>
    <t>GB-03c</t>
  </si>
  <si>
    <t>GB-05</t>
  </si>
  <si>
    <t>GB-06</t>
  </si>
  <si>
    <t>GB-07</t>
  </si>
  <si>
    <t>flysch conglomerate</t>
  </si>
  <si>
    <t>KAW 2759</t>
  </si>
  <si>
    <t>Kandergrund</t>
  </si>
  <si>
    <t>Subalpine flysch</t>
  </si>
  <si>
    <t>MRP 179</t>
  </si>
  <si>
    <t>Flühli</t>
  </si>
  <si>
    <t>Seward et al. 1999</t>
  </si>
  <si>
    <t>flysch sst. with volc. detritus</t>
  </si>
  <si>
    <t>MRP 049</t>
  </si>
  <si>
    <t>b4</t>
  </si>
  <si>
    <t>B38</t>
  </si>
  <si>
    <t>Martin et al. 1998</t>
  </si>
  <si>
    <t>PV 11</t>
  </si>
  <si>
    <t>PV 9</t>
  </si>
  <si>
    <t>PV 13</t>
  </si>
  <si>
    <t>PV 14</t>
  </si>
  <si>
    <t>PV 15</t>
  </si>
  <si>
    <t>PV 16</t>
  </si>
  <si>
    <t>PV 17</t>
  </si>
  <si>
    <t>KAW 2777</t>
  </si>
  <si>
    <t>RV399</t>
  </si>
  <si>
    <t>RV400</t>
  </si>
  <si>
    <t>RV401</t>
  </si>
  <si>
    <t>RV402</t>
  </si>
  <si>
    <t>RV403</t>
  </si>
  <si>
    <t>RV404</t>
  </si>
  <si>
    <t>RV405</t>
  </si>
  <si>
    <t>RV406</t>
  </si>
  <si>
    <t>western side of Gran Paradiso peak</t>
  </si>
  <si>
    <t>orthogneisses</t>
  </si>
  <si>
    <t>Me 97-09</t>
  </si>
  <si>
    <t>sheared granite</t>
  </si>
  <si>
    <t>RV1339</t>
  </si>
  <si>
    <t>Me 97-26</t>
  </si>
  <si>
    <t>RV1364</t>
  </si>
  <si>
    <t>path from Degioz to Mesoncle</t>
  </si>
  <si>
    <t>metabasites</t>
  </si>
  <si>
    <t>T. Pessin, Bois de Clin</t>
  </si>
  <si>
    <t>paragneisses</t>
  </si>
  <si>
    <t>M. Arp-Vieille</t>
  </si>
  <si>
    <t>micaschists</t>
  </si>
  <si>
    <t>Lac Moriond</t>
  </si>
  <si>
    <t>RV1412</t>
  </si>
  <si>
    <t>AE 11</t>
  </si>
  <si>
    <t>303/155</t>
  </si>
  <si>
    <t>RV1028</t>
  </si>
  <si>
    <t>RV1029</t>
  </si>
  <si>
    <t>RV1030</t>
  </si>
  <si>
    <t>RV1031</t>
  </si>
  <si>
    <t>RV1032</t>
  </si>
  <si>
    <t>RV1033</t>
  </si>
  <si>
    <t>paths from Planaval to Morionds Lakes</t>
  </si>
  <si>
    <t>Beauregard Lake</t>
  </si>
  <si>
    <t>RV1366</t>
  </si>
  <si>
    <t>F6</t>
  </si>
  <si>
    <t>RV1499</t>
  </si>
  <si>
    <t>R 296</t>
  </si>
  <si>
    <t>Val Sangone</t>
  </si>
  <si>
    <t>RV448</t>
  </si>
  <si>
    <t>RV449</t>
  </si>
  <si>
    <t>RV450</t>
  </si>
  <si>
    <t>RV1002</t>
  </si>
  <si>
    <t>RV1003</t>
  </si>
  <si>
    <t>RV1004</t>
  </si>
  <si>
    <t>RV1005</t>
  </si>
  <si>
    <t>RV1006</t>
  </si>
  <si>
    <t>RV1007</t>
  </si>
  <si>
    <t>RV1008</t>
  </si>
  <si>
    <t>RV1009</t>
  </si>
  <si>
    <t>JB77</t>
  </si>
  <si>
    <t>APT99-17</t>
  </si>
  <si>
    <t>Trüebsee</t>
  </si>
  <si>
    <t>RV992</t>
  </si>
  <si>
    <t>RV993</t>
  </si>
  <si>
    <t>RV994</t>
  </si>
  <si>
    <t>RV995</t>
  </si>
  <si>
    <t>RV996</t>
  </si>
  <si>
    <t>RV203</t>
  </si>
  <si>
    <t>Devoluy</t>
  </si>
  <si>
    <t>94/30b</t>
  </si>
  <si>
    <t>sandstone</t>
  </si>
  <si>
    <t>MR P 283</t>
  </si>
  <si>
    <t>Sustenpass</t>
  </si>
  <si>
    <t>MR P 284</t>
  </si>
  <si>
    <t>CGP09</t>
  </si>
  <si>
    <t>CGP10</t>
  </si>
  <si>
    <t>CGP11</t>
  </si>
  <si>
    <t>CGP12</t>
  </si>
  <si>
    <t>CGP13</t>
  </si>
  <si>
    <t>CGP14</t>
  </si>
  <si>
    <t>CGP15</t>
  </si>
  <si>
    <t>CGP16</t>
  </si>
  <si>
    <t>CGP17</t>
  </si>
  <si>
    <t>CGP18</t>
  </si>
  <si>
    <t>CGP19</t>
  </si>
  <si>
    <t>CGP20</t>
  </si>
  <si>
    <t>CGP21</t>
  </si>
  <si>
    <t>CGP40</t>
  </si>
  <si>
    <t>CGP41</t>
  </si>
  <si>
    <t>CGP42</t>
  </si>
  <si>
    <t>CGP43</t>
  </si>
  <si>
    <t>CGP44</t>
  </si>
  <si>
    <t>CGP45</t>
  </si>
  <si>
    <t>CGP55a</t>
  </si>
  <si>
    <t>CGP55b</t>
  </si>
  <si>
    <t>MR P 229</t>
  </si>
  <si>
    <t>MR P 230</t>
  </si>
  <si>
    <t>MR P 231</t>
  </si>
  <si>
    <t>MR P 232</t>
  </si>
  <si>
    <t>MR P 233</t>
  </si>
  <si>
    <t>MR P 234</t>
  </si>
  <si>
    <t>MR P 235</t>
  </si>
  <si>
    <t>"südliche Gneise", Aar massif</t>
  </si>
  <si>
    <t>Prato series, Gotthard massif</t>
  </si>
  <si>
    <t>MR P 237</t>
  </si>
  <si>
    <t>MR P 238</t>
  </si>
  <si>
    <t>Gamsboden Granitegneiss</t>
  </si>
  <si>
    <t>RV275</t>
  </si>
  <si>
    <t>RV276</t>
  </si>
  <si>
    <t>RV277</t>
  </si>
  <si>
    <t>RV278</t>
  </si>
  <si>
    <t>RV279</t>
  </si>
  <si>
    <t>RV280</t>
  </si>
  <si>
    <t>RV281</t>
  </si>
  <si>
    <t>RV282</t>
  </si>
  <si>
    <t>RV283</t>
  </si>
  <si>
    <t>RV284</t>
  </si>
  <si>
    <t>Hurford et al., 1991</t>
  </si>
  <si>
    <t>KAW 0414</t>
  </si>
  <si>
    <t>Lilianes</t>
  </si>
  <si>
    <t>KAW 0412</t>
  </si>
  <si>
    <t>Mezzalama-2</t>
  </si>
  <si>
    <t>Furgg zone</t>
  </si>
  <si>
    <t>250/150</t>
  </si>
  <si>
    <t>RV1593</t>
  </si>
  <si>
    <t>RV1594</t>
  </si>
  <si>
    <t>RV1595</t>
  </si>
  <si>
    <t>RV1600</t>
  </si>
  <si>
    <t>RV1601</t>
  </si>
  <si>
    <t>RV1602</t>
  </si>
  <si>
    <t>RV1603</t>
  </si>
  <si>
    <t>RV1604</t>
  </si>
  <si>
    <t>RV1605</t>
  </si>
  <si>
    <t>RV1606</t>
  </si>
  <si>
    <t>RV1347</t>
  </si>
  <si>
    <t>Me 00-08</t>
  </si>
  <si>
    <t>RV1355</t>
  </si>
  <si>
    <t>Me 00-09</t>
  </si>
  <si>
    <t>SP 81.113</t>
  </si>
  <si>
    <t>SP 81.114</t>
  </si>
  <si>
    <t>SP 81.115</t>
  </si>
  <si>
    <t>flysch de Parautochthone et de Morcles</t>
  </si>
  <si>
    <t>MRP 025</t>
  </si>
  <si>
    <t>Steinerberg</t>
  </si>
  <si>
    <t>coarse grained sandstone</t>
  </si>
  <si>
    <t>bt orthogneiss</t>
  </si>
  <si>
    <t>MR P 215</t>
  </si>
  <si>
    <t>leuco and meso-gneis</t>
  </si>
  <si>
    <t>coarse qtz sandstone</t>
  </si>
  <si>
    <t>RV538</t>
  </si>
  <si>
    <t>RV539</t>
  </si>
  <si>
    <t>RV540</t>
  </si>
  <si>
    <t>RV541</t>
  </si>
  <si>
    <t>RV542</t>
  </si>
  <si>
    <t>49*</t>
  </si>
  <si>
    <t>23*</t>
  </si>
  <si>
    <t>Leucocrat migmatitic gneiss</t>
  </si>
  <si>
    <t>Alpe Tiolo</t>
  </si>
  <si>
    <t>b10</t>
  </si>
  <si>
    <t>a1</t>
  </si>
  <si>
    <t>a2</t>
  </si>
  <si>
    <t>SP 81.160</t>
  </si>
  <si>
    <t>SP 81.162</t>
  </si>
  <si>
    <t>SP 81.163</t>
  </si>
  <si>
    <t>Werfener Schichten, Staufen-Höllengebirg nappe</t>
  </si>
  <si>
    <t>RV1360</t>
  </si>
  <si>
    <t>F1</t>
  </si>
  <si>
    <t>320/80</t>
  </si>
  <si>
    <t>Bogdanoff et al. 2000</t>
  </si>
  <si>
    <t>The zircon age is a weighted age out of two age determinations (by two observers).</t>
  </si>
  <si>
    <t>SP 81.164</t>
  </si>
  <si>
    <t>SP 81.165</t>
  </si>
  <si>
    <t>150/150</t>
  </si>
  <si>
    <t>SP 81.166</t>
  </si>
  <si>
    <t>SP 81.167</t>
  </si>
  <si>
    <t>SP 81.168</t>
  </si>
  <si>
    <t>SP 81.169</t>
  </si>
  <si>
    <t>SP 81.170</t>
  </si>
  <si>
    <t>diabase</t>
  </si>
  <si>
    <t>Ried</t>
  </si>
  <si>
    <t>Platten</t>
  </si>
  <si>
    <t>Gasthof Sonne</t>
  </si>
  <si>
    <t>ser chl orthogneiss</t>
  </si>
  <si>
    <t>2-mica kfs gneiss</t>
  </si>
  <si>
    <t>KAW 1875</t>
  </si>
  <si>
    <t>Lago Naret</t>
  </si>
  <si>
    <t>KAW 1876</t>
  </si>
  <si>
    <t>Val Bavona</t>
  </si>
  <si>
    <t>Hurford &amp; Hunziker 1985, Hurford et al. 1991</t>
  </si>
  <si>
    <t>Lange, Ph.D., Rahn, unpubl.</t>
  </si>
  <si>
    <t>MRP 205</t>
  </si>
  <si>
    <t>Seward &amp; Mancktelow, 1994</t>
  </si>
  <si>
    <t>Schär et al., 1975, Wagner et al. 1977</t>
  </si>
  <si>
    <t>KAW 0395</t>
  </si>
  <si>
    <t>Val Nalps-2</t>
  </si>
  <si>
    <t>KAW 0397</t>
  </si>
  <si>
    <t>Val Nalps-3</t>
  </si>
  <si>
    <t>ZC 24</t>
  </si>
  <si>
    <t>Reust</t>
  </si>
  <si>
    <t>Hengst</t>
  </si>
  <si>
    <t>Escholzmatt</t>
  </si>
  <si>
    <t>Zuger See</t>
  </si>
  <si>
    <t>Spicher</t>
  </si>
  <si>
    <t>Goldinger Tobel</t>
  </si>
  <si>
    <t>Sternberg</t>
  </si>
  <si>
    <t>Felsenweg</t>
  </si>
  <si>
    <t>Steintal</t>
  </si>
  <si>
    <t>Prässerebach</t>
  </si>
  <si>
    <t>MR P 297</t>
  </si>
  <si>
    <t>KAW 2224</t>
  </si>
  <si>
    <t>KAW 2227</t>
  </si>
  <si>
    <t>path Frauenwand</t>
  </si>
  <si>
    <t>path Schwarzenst.</t>
  </si>
  <si>
    <t>am Flach</t>
  </si>
  <si>
    <t>Mal 18</t>
  </si>
  <si>
    <t>Zen Schmieden</t>
  </si>
  <si>
    <t>Ernen</t>
  </si>
  <si>
    <t>KAW 0328</t>
  </si>
  <si>
    <t>Tux Ferner Haus</t>
  </si>
  <si>
    <t>Märzenklamm</t>
  </si>
  <si>
    <t>Lago di Cavloc</t>
  </si>
  <si>
    <t>not enough ap</t>
  </si>
  <si>
    <t>WW 1948</t>
  </si>
  <si>
    <t>bentonite</t>
  </si>
  <si>
    <t>Schlieren flysch</t>
  </si>
  <si>
    <t>Pizol Süd</t>
  </si>
  <si>
    <t>KAW 2101</t>
  </si>
  <si>
    <t>Monte Rosa nappe</t>
  </si>
  <si>
    <t>KAW 0096</t>
  </si>
  <si>
    <t>Oberwald</t>
  </si>
  <si>
    <t>94P.10</t>
  </si>
  <si>
    <t>RV1728</t>
  </si>
  <si>
    <t>RV1729</t>
  </si>
  <si>
    <t>RV1730</t>
  </si>
  <si>
    <t>RV1731</t>
  </si>
  <si>
    <t>RV1732</t>
  </si>
  <si>
    <t>Biella syenite</t>
  </si>
  <si>
    <t>250/250</t>
  </si>
  <si>
    <t>KAW 0080</t>
  </si>
  <si>
    <t>GB-04</t>
  </si>
  <si>
    <t>CH 102</t>
  </si>
  <si>
    <t>CH 103</t>
  </si>
  <si>
    <t>CH 104</t>
  </si>
  <si>
    <t>CH 105</t>
  </si>
  <si>
    <t>CH 107</t>
  </si>
  <si>
    <t>A 410</t>
  </si>
  <si>
    <t>A 418</t>
  </si>
  <si>
    <t>medium to coarse sandstone</t>
  </si>
  <si>
    <t>MRP 181</t>
  </si>
  <si>
    <t>Vordere Brosmatt</t>
  </si>
  <si>
    <t>fine qtz-cal sandstone</t>
  </si>
  <si>
    <t>These data were provided by Peter van der Beek (23.08.04).</t>
  </si>
  <si>
    <t>gneiss Minuti</t>
  </si>
  <si>
    <t>V659</t>
  </si>
  <si>
    <t>Le Chazlet</t>
  </si>
  <si>
    <t>Maggia nappe</t>
  </si>
  <si>
    <t>Wagner et al. 1977</t>
  </si>
  <si>
    <t>RV924</t>
  </si>
  <si>
    <t>RV925</t>
  </si>
  <si>
    <t>RV926</t>
  </si>
  <si>
    <t>RV927</t>
  </si>
  <si>
    <t>RV928</t>
  </si>
  <si>
    <t>RV929</t>
  </si>
  <si>
    <t>RV930</t>
  </si>
  <si>
    <t>RV931</t>
  </si>
  <si>
    <t>RV407</t>
  </si>
  <si>
    <t>Seckau crystalline</t>
  </si>
  <si>
    <t>RV1453</t>
  </si>
  <si>
    <t>SASP 37</t>
  </si>
  <si>
    <t>Gasthof Steinbauer</t>
  </si>
  <si>
    <t>RV1331</t>
  </si>
  <si>
    <t>RV1322</t>
  </si>
  <si>
    <t>Me 97-34</t>
  </si>
  <si>
    <t>metagranite</t>
  </si>
  <si>
    <t>RV1359</t>
  </si>
  <si>
    <t>I2</t>
  </si>
  <si>
    <t>170/120</t>
  </si>
  <si>
    <t>RV427</t>
  </si>
  <si>
    <t>RV428</t>
  </si>
  <si>
    <t>RV429</t>
  </si>
  <si>
    <t>RV430</t>
  </si>
  <si>
    <t>RV431</t>
  </si>
  <si>
    <t>RV432</t>
  </si>
  <si>
    <t>RV433</t>
  </si>
  <si>
    <t>RV434</t>
  </si>
  <si>
    <t>RV435</t>
  </si>
  <si>
    <t>RV436</t>
  </si>
  <si>
    <t>RV1442</t>
  </si>
  <si>
    <t>SASP 12</t>
  </si>
  <si>
    <t>Aicheralm</t>
  </si>
  <si>
    <t>RV1368</t>
  </si>
  <si>
    <t>F5</t>
  </si>
  <si>
    <t>180/90</t>
  </si>
  <si>
    <t>RV1411</t>
  </si>
  <si>
    <t>AE 12</t>
  </si>
  <si>
    <t>RV1413</t>
  </si>
  <si>
    <t>AE 18</t>
  </si>
  <si>
    <t>RV441</t>
  </si>
  <si>
    <t>RV442</t>
  </si>
  <si>
    <t>RV443</t>
  </si>
  <si>
    <t>RV444</t>
  </si>
  <si>
    <t>RV445</t>
  </si>
  <si>
    <t>RV446</t>
  </si>
  <si>
    <t>RV447</t>
  </si>
  <si>
    <t>RV997</t>
  </si>
  <si>
    <t>RV998</t>
  </si>
  <si>
    <t>RV999</t>
  </si>
  <si>
    <t>RV1000</t>
  </si>
  <si>
    <t>RV1001</t>
  </si>
  <si>
    <t>RV986</t>
  </si>
  <si>
    <t>RV987</t>
  </si>
  <si>
    <t>RV988</t>
  </si>
  <si>
    <t>RV989</t>
  </si>
  <si>
    <t>RV990</t>
  </si>
  <si>
    <t>RV991</t>
  </si>
  <si>
    <t>GB-08</t>
  </si>
  <si>
    <t>GB-09</t>
  </si>
  <si>
    <t>GB-11</t>
  </si>
  <si>
    <t>scree</t>
  </si>
  <si>
    <t>Ragaz flysch</t>
  </si>
  <si>
    <t>altitude srtm DEM</t>
  </si>
  <si>
    <t>granitoid dike</t>
  </si>
  <si>
    <t>V548</t>
  </si>
  <si>
    <t>Rocca Pietra</t>
  </si>
  <si>
    <t>biotite granitoid</t>
  </si>
  <si>
    <t>Valosio</t>
  </si>
  <si>
    <t>V626</t>
  </si>
  <si>
    <t>Baveno</t>
  </si>
  <si>
    <t>KAW 2151</t>
  </si>
  <si>
    <t>hbl ortho gneiss</t>
  </si>
  <si>
    <t>MRP 037</t>
  </si>
  <si>
    <t>Attinghausen Wettmatt</t>
  </si>
  <si>
    <t>CGP55e</t>
  </si>
  <si>
    <t>CGP55f</t>
  </si>
  <si>
    <t>CGP56</t>
  </si>
  <si>
    <t>CGP57</t>
  </si>
  <si>
    <t>a second mount has given 235±21 (8 crystals)</t>
  </si>
  <si>
    <t>KAW 3290</t>
  </si>
  <si>
    <t>MR P 236</t>
  </si>
  <si>
    <t>Altdorf  sandstone</t>
  </si>
  <si>
    <t>MRP 042</t>
  </si>
  <si>
    <t>MR P 239</t>
  </si>
  <si>
    <t>MR P 240</t>
  </si>
  <si>
    <t>AV29</t>
  </si>
  <si>
    <t>RV1576</t>
  </si>
  <si>
    <t>RV1577</t>
  </si>
  <si>
    <t>RV1578</t>
  </si>
  <si>
    <t>RV1575</t>
  </si>
  <si>
    <t>RV245</t>
  </si>
  <si>
    <t>RV246</t>
  </si>
  <si>
    <t>RV247</t>
  </si>
  <si>
    <t>RV248</t>
  </si>
  <si>
    <t>RV249</t>
  </si>
  <si>
    <t>RV250</t>
  </si>
  <si>
    <t>RV251</t>
  </si>
  <si>
    <t>Hurford et al., 1991, Wagner &amp; Reimer, 1972 (11.3), Wagner et al., 1977</t>
  </si>
  <si>
    <t>AV71</t>
  </si>
  <si>
    <t>AV93</t>
  </si>
  <si>
    <t>AV83</t>
  </si>
  <si>
    <t>AV95</t>
  </si>
  <si>
    <t>AV101</t>
  </si>
  <si>
    <t>RV1597</t>
  </si>
  <si>
    <t>RV1598</t>
  </si>
  <si>
    <t>RV1599</t>
  </si>
  <si>
    <t>AV16</t>
  </si>
  <si>
    <t>AV26</t>
  </si>
  <si>
    <t>AV20</t>
  </si>
  <si>
    <t>AV23</t>
  </si>
  <si>
    <t>Furtwangstock</t>
  </si>
  <si>
    <t>K-Feldspar</t>
  </si>
  <si>
    <t>Wysstanni</t>
  </si>
  <si>
    <t>RV1607</t>
  </si>
  <si>
    <t>RV1608</t>
  </si>
  <si>
    <t>RV1609</t>
  </si>
  <si>
    <t>RV1610</t>
  </si>
  <si>
    <t>RV1611</t>
  </si>
  <si>
    <t>PK 650</t>
  </si>
  <si>
    <t>PK 1150</t>
  </si>
  <si>
    <t>2170-2113</t>
  </si>
  <si>
    <t>PK 2736</t>
  </si>
  <si>
    <t>RV1356</t>
  </si>
  <si>
    <t>Me 00-10</t>
  </si>
  <si>
    <t>RV1491</t>
  </si>
  <si>
    <t>Me 99-01</t>
  </si>
  <si>
    <t>cover, Argentera Massif</t>
  </si>
  <si>
    <t>RV1397</t>
  </si>
  <si>
    <t>BW 14</t>
  </si>
  <si>
    <t>Blaue Wand</t>
  </si>
  <si>
    <t>gneiss pebble</t>
  </si>
  <si>
    <t>RV544</t>
  </si>
  <si>
    <t>RV543</t>
  </si>
  <si>
    <t>metamorphic rock</t>
  </si>
  <si>
    <t>Mt. Panarotta area</t>
  </si>
  <si>
    <t>RV1473</t>
  </si>
  <si>
    <t>CAL 2</t>
  </si>
  <si>
    <t>RV1452</t>
  </si>
  <si>
    <t>SASP 35</t>
  </si>
  <si>
    <t>Oberländer</t>
  </si>
  <si>
    <t>Migmatitic gneiss</t>
  </si>
  <si>
    <t>FORC 9</t>
  </si>
  <si>
    <t>Bedotina</t>
  </si>
  <si>
    <t>FORC 10a</t>
  </si>
  <si>
    <t>RV1421</t>
  </si>
  <si>
    <t>Schloss Blühnbach</t>
  </si>
  <si>
    <t>permoscythian quartzite</t>
  </si>
  <si>
    <t>Margna-Sella nappe</t>
  </si>
  <si>
    <t>KAW 0091</t>
  </si>
  <si>
    <t>Lago Campliccioli</t>
  </si>
  <si>
    <t>Saleina</t>
  </si>
  <si>
    <t>Cima della Trosa</t>
  </si>
  <si>
    <t>KAW 2105</t>
  </si>
  <si>
    <t>Porto Ronco</t>
  </si>
  <si>
    <t>RV1423</t>
  </si>
  <si>
    <t>Voregg-Moosegg</t>
  </si>
  <si>
    <t>jd-kfs-phe gneiss</t>
  </si>
  <si>
    <t>150/100</t>
  </si>
  <si>
    <t>Roffla quarry</t>
  </si>
  <si>
    <t>Prarayer</t>
  </si>
  <si>
    <t>bt-sill-kfs gneiss</t>
  </si>
  <si>
    <t>dacitic volcanite</t>
  </si>
  <si>
    <t>metasandstone, Permoscythian</t>
  </si>
  <si>
    <t>Karawanken</t>
  </si>
  <si>
    <t>Untergraber</t>
  </si>
  <si>
    <t>Griesberg</t>
  </si>
  <si>
    <t>calcareous sandstone</t>
  </si>
  <si>
    <t>ser-bt augen gneiss</t>
  </si>
  <si>
    <t>KAW 2818</t>
  </si>
  <si>
    <t>Hahnenmoos-1</t>
  </si>
  <si>
    <t>RV1642</t>
  </si>
  <si>
    <t>SE02</t>
  </si>
  <si>
    <t xml:space="preserve">Simplon </t>
  </si>
  <si>
    <t>Sion-Courmayeur</t>
  </si>
  <si>
    <t>coordinates taken from figure 2 in manuscript. The (1999) paper notes an apatite age of 5.0 Ma. The zircon age of 16.6 Ma comes from figure 8 (2003).</t>
  </si>
  <si>
    <t>coordinates taken from figure 2 in manuscript. The age of 16.1 Ma comes from figure 8 (2003).</t>
  </si>
  <si>
    <t>Walensee</t>
  </si>
  <si>
    <t>Waldemme</t>
  </si>
  <si>
    <t>GE 01</t>
  </si>
  <si>
    <t>Kofl</t>
  </si>
  <si>
    <t>Moar</t>
  </si>
  <si>
    <t>Uttenheim</t>
  </si>
  <si>
    <t>MR P 292</t>
  </si>
  <si>
    <t>Blauberg</t>
  </si>
  <si>
    <t>Pre 4</t>
  </si>
  <si>
    <t>RDC 3</t>
  </si>
  <si>
    <t>RDC 4</t>
  </si>
  <si>
    <t>MFT 1</t>
  </si>
  <si>
    <t>MFT 2</t>
  </si>
  <si>
    <t>Ötztal nappe</t>
  </si>
  <si>
    <t>Southern Alps</t>
  </si>
  <si>
    <t>Schwarzenstein H</t>
  </si>
  <si>
    <t xml:space="preserve">Schwarzenstein </t>
  </si>
  <si>
    <t>MRT 163</t>
  </si>
  <si>
    <t>Schwarzen</t>
  </si>
  <si>
    <t>Gotthard massif</t>
  </si>
  <si>
    <t>two-mica granitic gneis</t>
  </si>
  <si>
    <t>RV1716</t>
  </si>
  <si>
    <t>RV1717</t>
  </si>
  <si>
    <t>RV1718</t>
  </si>
  <si>
    <t>RV1719</t>
  </si>
  <si>
    <t>RV1720</t>
  </si>
  <si>
    <t>RV1721</t>
  </si>
  <si>
    <t>RV1722</t>
  </si>
  <si>
    <t>RV1723</t>
  </si>
  <si>
    <t>RV1724</t>
  </si>
  <si>
    <t>RV1725</t>
  </si>
  <si>
    <t>RV1726</t>
  </si>
  <si>
    <t>RV1727</t>
  </si>
  <si>
    <t>KAW 0376</t>
  </si>
  <si>
    <t>Weitsand</t>
  </si>
  <si>
    <t>CH 91</t>
  </si>
  <si>
    <t>CH 92</t>
  </si>
  <si>
    <t>CH 93</t>
  </si>
  <si>
    <t>CH 94</t>
  </si>
  <si>
    <t>CH 95</t>
  </si>
  <si>
    <t>KAW 0377</t>
  </si>
  <si>
    <t>Saas Fee-2</t>
  </si>
  <si>
    <t>KAW 0378</t>
  </si>
  <si>
    <t>Rothenbrunnen</t>
  </si>
  <si>
    <t>marly schist</t>
  </si>
  <si>
    <t>Bündnerschiefer</t>
  </si>
  <si>
    <t>DS A1</t>
  </si>
  <si>
    <t>DS A3</t>
  </si>
  <si>
    <t>DS A4</t>
  </si>
  <si>
    <t>DS A6</t>
  </si>
  <si>
    <t>DS A11</t>
  </si>
  <si>
    <t>Bürgi &amp; Klötzli, 1990</t>
  </si>
  <si>
    <t>KAW 1873</t>
  </si>
  <si>
    <t>Habkern zone, Ultrahelvetic</t>
  </si>
  <si>
    <t>MRP 182</t>
  </si>
  <si>
    <t>KAW 2782</t>
  </si>
  <si>
    <t>Baltschieder</t>
  </si>
  <si>
    <t>phe-kfs gneiss</t>
  </si>
  <si>
    <t>KAW 2859</t>
  </si>
  <si>
    <t>Hahnenmoos-2</t>
  </si>
  <si>
    <t>nappe de Morcles, Priabonian</t>
  </si>
  <si>
    <t>RV932</t>
  </si>
  <si>
    <t>RV933</t>
  </si>
  <si>
    <t>RV408</t>
  </si>
  <si>
    <t>RV409</t>
  </si>
  <si>
    <t>RV410</t>
  </si>
  <si>
    <t>RV411</t>
  </si>
  <si>
    <t>RV412</t>
  </si>
  <si>
    <t>RV413</t>
  </si>
  <si>
    <t>RV414</t>
  </si>
  <si>
    <t>RV415</t>
  </si>
  <si>
    <t>RV416</t>
  </si>
  <si>
    <t>RV417</t>
  </si>
  <si>
    <t>F4</t>
  </si>
  <si>
    <t>130/80</t>
  </si>
  <si>
    <t>RV1428</t>
  </si>
  <si>
    <t>SASP 31</t>
  </si>
  <si>
    <t>Hansenalm</t>
  </si>
  <si>
    <t>RV422</t>
  </si>
  <si>
    <t>RV423</t>
  </si>
  <si>
    <t>RV424</t>
  </si>
  <si>
    <t>RV425</t>
  </si>
  <si>
    <t>RV426</t>
  </si>
  <si>
    <t>RV953</t>
  </si>
  <si>
    <t>RV954</t>
  </si>
  <si>
    <t>RV955</t>
  </si>
  <si>
    <t>RV956</t>
  </si>
  <si>
    <t>RV957</t>
  </si>
  <si>
    <t>RV958</t>
  </si>
  <si>
    <t>RV959</t>
  </si>
  <si>
    <t>RV960</t>
  </si>
  <si>
    <t>RV961</t>
  </si>
  <si>
    <t>RV962</t>
  </si>
  <si>
    <t>RV963</t>
  </si>
  <si>
    <t>RV964</t>
  </si>
  <si>
    <t>RV965</t>
  </si>
  <si>
    <t>RV437</t>
  </si>
  <si>
    <t>RV438</t>
  </si>
  <si>
    <t>RV439</t>
  </si>
  <si>
    <t>RV440</t>
  </si>
  <si>
    <t>RV972</t>
  </si>
  <si>
    <t>RV973</t>
  </si>
  <si>
    <t>RV974</t>
  </si>
  <si>
    <t>RV975</t>
  </si>
  <si>
    <t>RV976</t>
  </si>
  <si>
    <t>RV977</t>
  </si>
  <si>
    <t>RV978</t>
  </si>
  <si>
    <t>RV979</t>
  </si>
  <si>
    <t>RV980</t>
  </si>
  <si>
    <t>RV981</t>
  </si>
  <si>
    <t>RV982</t>
  </si>
  <si>
    <t>RV983</t>
  </si>
  <si>
    <t>RV984</t>
  </si>
  <si>
    <t>RV985</t>
  </si>
  <si>
    <t>G-270</t>
  </si>
  <si>
    <t>G-2445</t>
  </si>
  <si>
    <t>477/318</t>
  </si>
  <si>
    <t>253/145</t>
  </si>
  <si>
    <t>277/174</t>
  </si>
  <si>
    <t>252/143</t>
  </si>
  <si>
    <t>361/155</t>
  </si>
  <si>
    <t>GB-03d</t>
  </si>
  <si>
    <t>the sample locality estimated from Fig. 4.10 in thesis. The ap FT error of 1.0 (instead of 1.1 as in table 4.5) has been taken from Appendix Fig. B2.</t>
  </si>
  <si>
    <t>RV328</t>
  </si>
  <si>
    <t>RV329</t>
  </si>
  <si>
    <t>RV330</t>
  </si>
  <si>
    <t>RV331</t>
  </si>
  <si>
    <t>RV332</t>
  </si>
  <si>
    <t>RV333</t>
  </si>
  <si>
    <t>RV334</t>
  </si>
  <si>
    <t>RV335</t>
  </si>
  <si>
    <t>RV336</t>
  </si>
  <si>
    <t>RV337</t>
  </si>
  <si>
    <t>RV338</t>
  </si>
  <si>
    <t>RV339</t>
  </si>
  <si>
    <t>RV340</t>
  </si>
  <si>
    <t>RV341</t>
  </si>
  <si>
    <t>Rahn, unpubl.</t>
  </si>
  <si>
    <t>Hurford 1986</t>
  </si>
  <si>
    <t>Giger 1991</t>
  </si>
  <si>
    <t>Rot Büel</t>
  </si>
  <si>
    <t>RV752</t>
  </si>
  <si>
    <t>RV753</t>
  </si>
  <si>
    <t>RV754</t>
  </si>
  <si>
    <t>RV756</t>
  </si>
  <si>
    <t>RV757</t>
  </si>
  <si>
    <t>RV758</t>
  </si>
  <si>
    <t>RV759</t>
  </si>
  <si>
    <t>RV760</t>
  </si>
  <si>
    <t>RV342</t>
  </si>
  <si>
    <t>RV343</t>
  </si>
  <si>
    <t>RV344</t>
  </si>
  <si>
    <t>RV345</t>
  </si>
  <si>
    <t>RV346</t>
  </si>
  <si>
    <t>Nussbäumli, Altdorf</t>
  </si>
  <si>
    <t>APT99-33</t>
  </si>
  <si>
    <t>APT99-06</t>
  </si>
  <si>
    <t>APT99-13</t>
  </si>
  <si>
    <t>APT99-15</t>
  </si>
  <si>
    <t>RV1579</t>
  </si>
  <si>
    <t>RV1580</t>
  </si>
  <si>
    <t>RV1581</t>
  </si>
  <si>
    <t>RV1582</t>
  </si>
  <si>
    <t>RV1583</t>
  </si>
  <si>
    <t>RV1584</t>
  </si>
  <si>
    <t>RV1585</t>
  </si>
  <si>
    <t>RV1586</t>
  </si>
  <si>
    <t>RV1587</t>
  </si>
  <si>
    <t>RV1588</t>
  </si>
  <si>
    <t>RV1589</t>
  </si>
  <si>
    <t>RV1590</t>
  </si>
  <si>
    <t>RV1591</t>
  </si>
  <si>
    <t>RV1592</t>
  </si>
  <si>
    <t>AV3</t>
  </si>
  <si>
    <t>AV14</t>
  </si>
  <si>
    <t>AV13</t>
  </si>
  <si>
    <t>AV75-§</t>
  </si>
  <si>
    <t>AV76</t>
  </si>
  <si>
    <t>AV72</t>
  </si>
  <si>
    <t>AV74</t>
  </si>
  <si>
    <t>Spina</t>
  </si>
  <si>
    <t>fs-augen paragneiss</t>
  </si>
  <si>
    <t>SP 81.153</t>
  </si>
  <si>
    <t>AV97</t>
  </si>
  <si>
    <t>AV18</t>
  </si>
  <si>
    <t>Grubenscharte</t>
  </si>
  <si>
    <t>Mühlbach</t>
  </si>
  <si>
    <t>Micaschist</t>
  </si>
  <si>
    <t>Biotite</t>
  </si>
  <si>
    <t>Furen</t>
  </si>
  <si>
    <t>Quartzite,</t>
  </si>
  <si>
    <t>with</t>
  </si>
  <si>
    <t>Porphyroid</t>
  </si>
  <si>
    <t>Muscovite</t>
  </si>
  <si>
    <t>Fondovalle</t>
  </si>
  <si>
    <t>PK 4250</t>
  </si>
  <si>
    <t>PK 5710</t>
  </si>
  <si>
    <t>RV1612</t>
  </si>
  <si>
    <t>RV1613</t>
  </si>
  <si>
    <t>RV1614</t>
  </si>
  <si>
    <t>RV1615</t>
  </si>
  <si>
    <t>RV1616</t>
  </si>
  <si>
    <t>RV1617</t>
  </si>
  <si>
    <t>RV1618</t>
  </si>
  <si>
    <t>RV1619</t>
  </si>
  <si>
    <t>RV1620</t>
  </si>
  <si>
    <t>RV1621</t>
  </si>
  <si>
    <t>RV1622</t>
  </si>
  <si>
    <t>Mont Blanc shear zone</t>
  </si>
  <si>
    <t>early Miocene Chiemgau fan</t>
  </si>
  <si>
    <t>RV545</t>
  </si>
  <si>
    <t>RV546</t>
  </si>
  <si>
    <t>RV547</t>
  </si>
  <si>
    <t>RV548</t>
  </si>
  <si>
    <t>RV549</t>
  </si>
  <si>
    <t>RV550</t>
  </si>
  <si>
    <t>RV551</t>
  </si>
  <si>
    <t>RV552</t>
  </si>
  <si>
    <t>70/70</t>
  </si>
  <si>
    <t>RV1508</t>
  </si>
  <si>
    <t>K 26</t>
  </si>
  <si>
    <t>Írottkö</t>
  </si>
  <si>
    <t>Gastern granite</t>
  </si>
  <si>
    <t>KAW 0090</t>
  </si>
  <si>
    <t>Malojapass</t>
  </si>
  <si>
    <t>MRP 101</t>
  </si>
  <si>
    <t>Soom 1990</t>
  </si>
  <si>
    <t>Wagner et al., 1977, Soom, 1990, Michalski &amp; Soom, 1990, Jäger et al., 1967</t>
  </si>
  <si>
    <t>MRP 012</t>
  </si>
  <si>
    <t>Gite Neuve</t>
  </si>
  <si>
    <t>chlorite gneiss</t>
  </si>
  <si>
    <t>Ivrea crystalline basement ???</t>
  </si>
  <si>
    <t>KAW 2106</t>
  </si>
  <si>
    <t>Montestrutto-1</t>
  </si>
  <si>
    <t>Lampertschalp</t>
  </si>
  <si>
    <t>phe-omph-grt gneiss</t>
  </si>
  <si>
    <t>KAW 1237</t>
  </si>
  <si>
    <t>Ruchigrat</t>
  </si>
  <si>
    <t>Michalski &amp; Soom 1990</t>
  </si>
  <si>
    <t>flysch sandstone</t>
  </si>
  <si>
    <t>RV1640</t>
  </si>
  <si>
    <t>CGP51</t>
  </si>
  <si>
    <t>CGP52</t>
  </si>
  <si>
    <t>CGP53</t>
  </si>
  <si>
    <t>CGP54</t>
  </si>
  <si>
    <t>Aiguilles Rouges basement</t>
  </si>
  <si>
    <t>RV1641</t>
  </si>
  <si>
    <t>Sondierstollen, m3515</t>
  </si>
  <si>
    <t>Rahn, unpubl., sample M. Weil</t>
  </si>
  <si>
    <t>KAW 1247</t>
  </si>
  <si>
    <t>RV393</t>
  </si>
  <si>
    <t>RV394</t>
  </si>
  <si>
    <t>RV395</t>
  </si>
  <si>
    <t>RV396</t>
  </si>
  <si>
    <t>RV397</t>
  </si>
  <si>
    <t>RV398</t>
  </si>
  <si>
    <t>RV514</t>
  </si>
  <si>
    <t>RV515</t>
  </si>
  <si>
    <t>RV516</t>
  </si>
  <si>
    <t>RV517</t>
  </si>
  <si>
    <t>RV518</t>
  </si>
  <si>
    <t>RV519</t>
  </si>
  <si>
    <t>RV520</t>
  </si>
  <si>
    <t>MR P 242</t>
  </si>
  <si>
    <t>MR P 243</t>
  </si>
  <si>
    <t>MR P 244</t>
  </si>
  <si>
    <t>MR P 245</t>
  </si>
  <si>
    <t>MR P 246</t>
  </si>
  <si>
    <t>MR P 247</t>
  </si>
  <si>
    <t>MR P 248</t>
  </si>
  <si>
    <t>RV521</t>
  </si>
  <si>
    <t>RV522</t>
  </si>
  <si>
    <t>RV523</t>
  </si>
  <si>
    <t>RV524</t>
  </si>
  <si>
    <t>RV525</t>
  </si>
  <si>
    <t>RV526</t>
  </si>
  <si>
    <t>RV527</t>
  </si>
  <si>
    <t>RV528</t>
  </si>
  <si>
    <t>RV529</t>
  </si>
  <si>
    <t>RV530</t>
  </si>
  <si>
    <t>RV531</t>
  </si>
  <si>
    <t>MFT 3</t>
  </si>
  <si>
    <t>MFT 4</t>
  </si>
  <si>
    <t>MFT 5</t>
  </si>
  <si>
    <t>MFT 6</t>
  </si>
  <si>
    <t>MFT 7</t>
  </si>
  <si>
    <t>MFT 8</t>
  </si>
  <si>
    <t>MFT 9</t>
  </si>
  <si>
    <t>RV537</t>
  </si>
  <si>
    <t>Wagner et al., 1977, Wagner &amp; Reimer, 1972 (8.2)</t>
  </si>
  <si>
    <t>KAW 0205</t>
  </si>
  <si>
    <t>Gotthardpass-2</t>
  </si>
  <si>
    <t>granite di Fiorano</t>
  </si>
  <si>
    <t>KAW 0078</t>
  </si>
  <si>
    <t>Valle de Cervo</t>
  </si>
  <si>
    <t>hbl syenomonzonite</t>
  </si>
  <si>
    <t>Schönenboden</t>
  </si>
  <si>
    <t>N°1129 (Hurford &amp; Hunziker 1985, Hurford et al. 1991), 1155 &amp; 1156 (Seward1999) supprimés par regroupement AFT-ZFT.</t>
  </si>
  <si>
    <t>Zentralgneis</t>
  </si>
  <si>
    <t>Penninic Tauern Window</t>
  </si>
  <si>
    <t>two-mica augen gneiss</t>
  </si>
  <si>
    <t>KAW 2616</t>
  </si>
  <si>
    <t>Staldi</t>
  </si>
  <si>
    <t>Southalpine crystalline basement</t>
  </si>
  <si>
    <t>KAW 0506</t>
  </si>
  <si>
    <t>Candoglia</t>
  </si>
  <si>
    <t>KAW 0509</t>
  </si>
  <si>
    <t>GI 1</t>
  </si>
  <si>
    <t>OH 4897</t>
  </si>
  <si>
    <t>RU 1</t>
  </si>
  <si>
    <t>MCA 2</t>
  </si>
  <si>
    <t>Vipiteno</t>
  </si>
  <si>
    <t>Bressanone</t>
  </si>
  <si>
    <t>S. Leonardo in Passiria</t>
  </si>
  <si>
    <t>Merano</t>
  </si>
  <si>
    <t>Appiano</t>
  </si>
  <si>
    <t>Malé</t>
  </si>
  <si>
    <t>Tione di Trento</t>
  </si>
  <si>
    <t>Viola et al. 2001</t>
  </si>
  <si>
    <t>Rive Novate</t>
  </si>
  <si>
    <t>KAW 1885</t>
  </si>
  <si>
    <t>Giurmaglio Someo</t>
  </si>
  <si>
    <t>RV934</t>
  </si>
  <si>
    <t>RV935</t>
  </si>
  <si>
    <t>RV936</t>
  </si>
  <si>
    <t>RV937</t>
  </si>
  <si>
    <t>RV938</t>
  </si>
  <si>
    <t>RV939</t>
  </si>
  <si>
    <t>RV940</t>
  </si>
  <si>
    <t>RV418</t>
  </si>
  <si>
    <t>RV419</t>
  </si>
  <si>
    <t>RV420</t>
  </si>
  <si>
    <t>RV421</t>
  </si>
  <si>
    <t>RV946</t>
  </si>
  <si>
    <t>RV947</t>
  </si>
  <si>
    <t>RV948</t>
  </si>
  <si>
    <t>RV949</t>
  </si>
  <si>
    <t>RV950</t>
  </si>
  <si>
    <t>RV951</t>
  </si>
  <si>
    <t>RV952</t>
  </si>
  <si>
    <t>A 2197</t>
  </si>
  <si>
    <t>Ruchberg sandstone</t>
  </si>
  <si>
    <t>MRP 058</t>
  </si>
  <si>
    <t>Pizol</t>
  </si>
  <si>
    <t>quartzite</t>
  </si>
  <si>
    <t>Verrucano, Permian</t>
  </si>
  <si>
    <t>MRP 060</t>
  </si>
  <si>
    <t>A 2195</t>
  </si>
  <si>
    <t>RV966</t>
  </si>
  <si>
    <t>RV967</t>
  </si>
  <si>
    <t>RV968</t>
  </si>
  <si>
    <t>RV969</t>
  </si>
  <si>
    <t>RV970</t>
  </si>
  <si>
    <t>RV971</t>
  </si>
  <si>
    <t>532/377</t>
  </si>
  <si>
    <t>438/444</t>
  </si>
  <si>
    <t>160/128</t>
  </si>
  <si>
    <t>126/144</t>
  </si>
  <si>
    <t>A-890</t>
  </si>
  <si>
    <t>A-933</t>
  </si>
  <si>
    <t>A-3676</t>
  </si>
  <si>
    <t>A-3721</t>
  </si>
  <si>
    <t>A-6109</t>
  </si>
  <si>
    <t>E-9445</t>
  </si>
  <si>
    <t>Decomposition by the binomial peak-fitting method allowed to identify two age populations, 15,7 &amp; 44,4</t>
  </si>
  <si>
    <t>RV321</t>
  </si>
  <si>
    <t>RV322</t>
  </si>
  <si>
    <t>RV323</t>
  </si>
  <si>
    <t>RV324</t>
  </si>
  <si>
    <t>RV325</t>
  </si>
  <si>
    <t>RV326</t>
  </si>
  <si>
    <t>RV327</t>
  </si>
  <si>
    <t>Elias 1998 also note another zr age: 70.8 ± 6.4, based on 4 crystals. Coordinates were estimated from an Austrian road map and translated into Ch coordinates by NAVREF.</t>
  </si>
  <si>
    <t>RV761</t>
  </si>
  <si>
    <t>RV763</t>
  </si>
  <si>
    <t>RV764</t>
  </si>
  <si>
    <t>RV765</t>
  </si>
  <si>
    <t>RV766</t>
  </si>
  <si>
    <t>RV767</t>
  </si>
  <si>
    <t>RV768</t>
  </si>
  <si>
    <t>RV769</t>
  </si>
  <si>
    <t>APT99-30</t>
  </si>
  <si>
    <t>APT99-32</t>
  </si>
  <si>
    <t>RV777</t>
  </si>
  <si>
    <t>RV778</t>
  </si>
  <si>
    <t>RV779</t>
  </si>
  <si>
    <t>RV780</t>
  </si>
  <si>
    <t>RV781</t>
  </si>
  <si>
    <t>CRS-11</t>
  </si>
  <si>
    <t>VS-1</t>
  </si>
  <si>
    <t>VS-3</t>
  </si>
  <si>
    <t>RV347</t>
  </si>
  <si>
    <t>RV348</t>
  </si>
  <si>
    <t>RV349</t>
  </si>
  <si>
    <t>RV350</t>
  </si>
  <si>
    <t>RV351</t>
  </si>
  <si>
    <t>APT99-20</t>
  </si>
  <si>
    <t>APT99-23</t>
  </si>
  <si>
    <t>APT99-27</t>
  </si>
  <si>
    <t>CRS-06</t>
  </si>
  <si>
    <t>Vals</t>
  </si>
  <si>
    <t>Handegg</t>
  </si>
  <si>
    <t>KAW 2219</t>
  </si>
  <si>
    <t>Attinghausen, quarry</t>
  </si>
  <si>
    <t>MR P 220</t>
  </si>
  <si>
    <t>AV28</t>
  </si>
  <si>
    <t>AV35</t>
  </si>
  <si>
    <t>AV39</t>
  </si>
  <si>
    <t>AV45</t>
  </si>
  <si>
    <t>AV47</t>
  </si>
  <si>
    <t>AV49</t>
  </si>
  <si>
    <t>AV50</t>
  </si>
  <si>
    <t>AV54-§</t>
  </si>
  <si>
    <t>AV70-§</t>
  </si>
  <si>
    <t>AV1-§</t>
  </si>
  <si>
    <t>AV10</t>
  </si>
  <si>
    <t>AV2</t>
  </si>
  <si>
    <t>AV11</t>
  </si>
  <si>
    <t>AV4</t>
  </si>
  <si>
    <t>dark fine sandstone</t>
  </si>
  <si>
    <t>North Helvetic flysch</t>
  </si>
  <si>
    <t>MRP 081</t>
  </si>
  <si>
    <t>Ondallaz</t>
  </si>
  <si>
    <t>Mezzalama-1</t>
  </si>
  <si>
    <t>350/350</t>
  </si>
  <si>
    <t>SP 81.156</t>
  </si>
  <si>
    <t>SP 81.159</t>
  </si>
  <si>
    <t>Mühlegg</t>
  </si>
  <si>
    <t>Coordinates were estimated from an Austrian road map and translated into Ch coordinates by NAVREF.</t>
  </si>
  <si>
    <t>and</t>
  </si>
  <si>
    <t>Paragneiss</t>
  </si>
  <si>
    <t>Foppiano,</t>
  </si>
  <si>
    <t>Alpe</t>
  </si>
  <si>
    <t>Croce</t>
  </si>
  <si>
    <t>Deformed</t>
  </si>
  <si>
    <t>dorf</t>
  </si>
  <si>
    <t>Cneila,</t>
  </si>
  <si>
    <t>new</t>
  </si>
  <si>
    <t>Chioso</t>
  </si>
  <si>
    <t>Innertkirchen</t>
  </si>
  <si>
    <t>Bim</t>
  </si>
  <si>
    <t>Chapel</t>
  </si>
  <si>
    <t>Urbach</t>
  </si>
  <si>
    <t>Tal</t>
  </si>
  <si>
    <t>Pre-Variscan basement</t>
  </si>
  <si>
    <t>PV 30</t>
  </si>
  <si>
    <t>PV 40</t>
  </si>
  <si>
    <t>PV 44</t>
  </si>
  <si>
    <t>PV 31</t>
  </si>
  <si>
    <t>PV 33</t>
  </si>
  <si>
    <t>PV 38</t>
  </si>
  <si>
    <t>Cel 2</t>
  </si>
  <si>
    <t>Fähnern flysch klippe, upper cretaceous</t>
  </si>
  <si>
    <t>bt granite</t>
  </si>
  <si>
    <t>Q 888</t>
  </si>
  <si>
    <t>Wageten</t>
  </si>
  <si>
    <t>Wageten slice</t>
  </si>
  <si>
    <t>MRT 052</t>
  </si>
  <si>
    <t>Preda Rossa</t>
  </si>
  <si>
    <t>KAW 0416</t>
  </si>
  <si>
    <t>Arcesa</t>
  </si>
  <si>
    <t>CGP37</t>
  </si>
  <si>
    <t>CGP38</t>
  </si>
  <si>
    <t>Mont Chétif mylonite</t>
  </si>
  <si>
    <t>CGP39</t>
  </si>
  <si>
    <t>Helvetic Mesozoic sed.</t>
  </si>
  <si>
    <t>MRP 253</t>
  </si>
  <si>
    <t>RV1623</t>
  </si>
  <si>
    <t>Bolzbach</t>
  </si>
  <si>
    <t>Tunnel Val Cristallina-3</t>
  </si>
  <si>
    <t>RV1628</t>
  </si>
  <si>
    <t>RV1629</t>
  </si>
  <si>
    <t>RV1630</t>
  </si>
  <si>
    <t>RV1631</t>
  </si>
  <si>
    <t>RV1632</t>
  </si>
  <si>
    <t>RV1633</t>
  </si>
  <si>
    <t>RV1634</t>
  </si>
  <si>
    <t>RV1635</t>
  </si>
  <si>
    <t>RV1636</t>
  </si>
  <si>
    <t>RV1637</t>
  </si>
  <si>
    <t>RV1638</t>
  </si>
  <si>
    <t>RV1639</t>
  </si>
  <si>
    <t>RV1694</t>
  </si>
  <si>
    <t>RV1695</t>
  </si>
  <si>
    <t>RV1696</t>
  </si>
  <si>
    <t>RV1697</t>
  </si>
  <si>
    <t>RV1698</t>
  </si>
  <si>
    <t>RV1699</t>
  </si>
  <si>
    <t>RV1700</t>
  </si>
  <si>
    <t>RV1701</t>
  </si>
  <si>
    <t>Vernon et al. Submitted</t>
  </si>
  <si>
    <t>RV1693</t>
  </si>
  <si>
    <t>Prestone, lower quarry</t>
  </si>
  <si>
    <t>RV379</t>
  </si>
  <si>
    <t>RV380</t>
  </si>
  <si>
    <t>RV381</t>
  </si>
  <si>
    <t>RV382</t>
  </si>
  <si>
    <t>RV383</t>
  </si>
  <si>
    <t>RV384</t>
  </si>
  <si>
    <t>RV385</t>
  </si>
  <si>
    <t>RV386</t>
  </si>
  <si>
    <t>RV387</t>
  </si>
  <si>
    <t>RV388</t>
  </si>
  <si>
    <t>RV389</t>
  </si>
  <si>
    <t>RV390</t>
  </si>
  <si>
    <t>RV391</t>
  </si>
  <si>
    <t>RV392</t>
  </si>
  <si>
    <t>RV1650</t>
  </si>
  <si>
    <t>RV1651</t>
  </si>
  <si>
    <t>RV1652</t>
  </si>
  <si>
    <t>RV1653</t>
  </si>
  <si>
    <t>RV1654</t>
  </si>
  <si>
    <t>RV1655</t>
  </si>
  <si>
    <t>RV1656</t>
  </si>
  <si>
    <t>RV1657</t>
  </si>
  <si>
    <t>RV1658</t>
  </si>
  <si>
    <t>RV1659</t>
  </si>
  <si>
    <t>KAW 0159</t>
  </si>
  <si>
    <t>Gondo</t>
  </si>
  <si>
    <t>RV534</t>
  </si>
  <si>
    <t>RV535</t>
  </si>
  <si>
    <t>RV536</t>
  </si>
  <si>
    <t>MR P 290</t>
  </si>
  <si>
    <t>MR P 291</t>
  </si>
  <si>
    <t>MR P 293</t>
  </si>
  <si>
    <t>MR P 295</t>
  </si>
  <si>
    <t>Fügenschuh et al. 1999, Fügenschuh &amp; Schmid 2003</t>
  </si>
  <si>
    <t>Cheval noir unit</t>
  </si>
  <si>
    <t>BF 777</t>
  </si>
  <si>
    <t>74/25</t>
  </si>
  <si>
    <t>RS 15</t>
  </si>
  <si>
    <t>RS 16</t>
  </si>
  <si>
    <t>RV532</t>
  </si>
  <si>
    <t>RV533</t>
  </si>
  <si>
    <t>MR P 275</t>
  </si>
  <si>
    <t>Alp di Piotta</t>
  </si>
  <si>
    <t>Southalpine</t>
  </si>
  <si>
    <t>Rensen tonalite</t>
  </si>
  <si>
    <t>Brixen granite</t>
  </si>
  <si>
    <t>Austroalpine</t>
  </si>
  <si>
    <t>Schneeberger complex</t>
  </si>
  <si>
    <t>GB-01</t>
  </si>
  <si>
    <t>KAW 0988-987</t>
  </si>
  <si>
    <t>)associated with RV1129 (KAW+Y215 longitude value had to be corrected to 7°56'</t>
  </si>
  <si>
    <t>Gran Pilastro</t>
  </si>
  <si>
    <t>J4</t>
  </si>
  <si>
    <t>PL2</t>
  </si>
  <si>
    <t>Speicher Schlegeis</t>
  </si>
  <si>
    <t>Olperer</t>
  </si>
  <si>
    <t>coordinates were taken from data compilation of Bernet et al. (2001).</t>
  </si>
  <si>
    <t>SP 79.1</t>
  </si>
  <si>
    <t>SP 79.5</t>
  </si>
  <si>
    <t>BF 572</t>
  </si>
  <si>
    <t>the sample locality estimated from Fig. 4.10 in thesis. The ap FT error of 0.6 (instead of 0.7 as in table 4.5) has been taken from Appendix Fig. B2.</t>
  </si>
  <si>
    <t>Obere Stafel</t>
  </si>
  <si>
    <t>MRT 032</t>
  </si>
  <si>
    <t>Piano di Forno</t>
  </si>
  <si>
    <t>Wassen</t>
  </si>
  <si>
    <t>A 07</t>
  </si>
  <si>
    <t>Gotthardtunnel-1</t>
  </si>
  <si>
    <t>Fügenschuh &amp; Schmid 2003</t>
  </si>
  <si>
    <t>ZC 3</t>
  </si>
  <si>
    <t>ZC 4</t>
  </si>
  <si>
    <t>ZC 5</t>
  </si>
  <si>
    <t>ZC 6</t>
  </si>
  <si>
    <t>ZC 9</t>
  </si>
  <si>
    <t>ZC 10</t>
  </si>
  <si>
    <t>ZC 11</t>
  </si>
  <si>
    <t>KAW 2662</t>
  </si>
  <si>
    <t>Lötscbergtunnel-1</t>
  </si>
  <si>
    <t>DO1</t>
  </si>
  <si>
    <t>KAW 1886</t>
  </si>
  <si>
    <t>Riveo</t>
  </si>
  <si>
    <t>KAW 1887</t>
  </si>
  <si>
    <t>Menzonio</t>
  </si>
  <si>
    <t>MR P 216</t>
  </si>
  <si>
    <t>Acla</t>
  </si>
  <si>
    <t>RV941</t>
  </si>
  <si>
    <t>RV942</t>
  </si>
  <si>
    <t>RV943</t>
  </si>
  <si>
    <t>RV944</t>
  </si>
  <si>
    <t>RV945</t>
  </si>
  <si>
    <t>banded gneiss</t>
  </si>
  <si>
    <t>KAW 2100</t>
  </si>
  <si>
    <t>Ronchi</t>
  </si>
  <si>
    <t>Volcanics Ladinian-Carnian</t>
  </si>
  <si>
    <t>Platform/ValGardena Sandstone, Permian/Carnian</t>
  </si>
  <si>
    <t>Sandstone/dolomites</t>
  </si>
  <si>
    <t>Volcanics</t>
  </si>
  <si>
    <t>11.45</t>
  </si>
  <si>
    <t>RV1539</t>
  </si>
  <si>
    <t>G1149'</t>
  </si>
  <si>
    <t>RV1564</t>
  </si>
  <si>
    <t>Valle Onsernone</t>
  </si>
  <si>
    <t>KAW 1881</t>
  </si>
  <si>
    <t>504/361</t>
  </si>
  <si>
    <t>Already published in 2003, problems of recounting</t>
  </si>
  <si>
    <t>CGP06</t>
  </si>
  <si>
    <t>CGP07</t>
  </si>
  <si>
    <t>CGP08</t>
  </si>
  <si>
    <t>RV318</t>
  </si>
  <si>
    <t>RV319</t>
  </si>
  <si>
    <t>RV320</t>
  </si>
  <si>
    <t>RV314</t>
  </si>
  <si>
    <t>RV315</t>
  </si>
  <si>
    <t>KAW 0417</t>
  </si>
  <si>
    <t>Sardona flysch, Paleocene</t>
  </si>
  <si>
    <t>MRP 048</t>
  </si>
  <si>
    <t>coarse, "granitic sstone</t>
  </si>
  <si>
    <t>MW 97-13</t>
  </si>
  <si>
    <t>KAW 3182</t>
  </si>
  <si>
    <t>RV740</t>
  </si>
  <si>
    <t>RV743</t>
  </si>
  <si>
    <t>RV745</t>
  </si>
  <si>
    <t>RV746</t>
  </si>
  <si>
    <t>RV747</t>
  </si>
  <si>
    <t>RV748</t>
  </si>
  <si>
    <t>RV749</t>
  </si>
  <si>
    <t>RV750</t>
  </si>
  <si>
    <t>RV751</t>
  </si>
  <si>
    <t>KAW 3200</t>
  </si>
  <si>
    <t>Norantola</t>
  </si>
  <si>
    <t>two-mica gneiss</t>
  </si>
  <si>
    <t>confidental material, used in Bernet et al. (2000)</t>
  </si>
  <si>
    <t>V304</t>
  </si>
  <si>
    <t>Val della Torre</t>
  </si>
  <si>
    <t>plagiogranite</t>
  </si>
  <si>
    <t>RV770</t>
  </si>
  <si>
    <t>RV771</t>
  </si>
  <si>
    <t>RV772</t>
  </si>
  <si>
    <t>RV773</t>
  </si>
  <si>
    <t>RV774</t>
  </si>
  <si>
    <t>RV775</t>
  </si>
  <si>
    <t>RV776</t>
  </si>
  <si>
    <t>RV782</t>
  </si>
  <si>
    <t>RV783</t>
  </si>
  <si>
    <t>RV784</t>
  </si>
  <si>
    <t>RV786</t>
  </si>
  <si>
    <t>RV787</t>
  </si>
  <si>
    <t>RV788</t>
  </si>
  <si>
    <t>RV789</t>
  </si>
  <si>
    <t>RV790</t>
  </si>
  <si>
    <t>RV791</t>
  </si>
  <si>
    <t>RV792</t>
  </si>
  <si>
    <t>RV793</t>
  </si>
  <si>
    <t>RV794</t>
  </si>
  <si>
    <t>RV795</t>
  </si>
  <si>
    <t>VS-4</t>
  </si>
  <si>
    <t>VS-5</t>
  </si>
  <si>
    <t>VS-6</t>
  </si>
  <si>
    <t>VS-7</t>
  </si>
  <si>
    <t>Fournel valey, La Salce</t>
  </si>
  <si>
    <t>Chüenzentennlen</t>
  </si>
  <si>
    <t>ms orthogneiss</t>
  </si>
  <si>
    <t>MR P 223</t>
  </si>
  <si>
    <t>flysch à Helminthoides, Simme nappe</t>
  </si>
  <si>
    <t>MRP 079</t>
  </si>
  <si>
    <t>Massongex</t>
  </si>
  <si>
    <t>MRT 041</t>
  </si>
  <si>
    <t>Berg</t>
  </si>
  <si>
    <t>MRT 049</t>
  </si>
  <si>
    <t>Soom, 1990, Michalski &amp; Soom, 1990</t>
  </si>
  <si>
    <t>Taveyannaz Sandstone</t>
  </si>
  <si>
    <t>MRT 024</t>
  </si>
  <si>
    <t xml:space="preserve">lattorfien, UMM, Subalpine Molasse </t>
  </si>
  <si>
    <t>MRP 087</t>
  </si>
  <si>
    <t>Granges Veveyse</t>
  </si>
  <si>
    <t>coordinates taken from figure 2 in manuscript. The age of 12.1 Ma comes from figure 8 (2003). The (1999) paper notes an apatite age of 5.8 Ma.</t>
  </si>
  <si>
    <t>Sass del Vacca = Mu 1053</t>
  </si>
  <si>
    <t>the sample locality was estimated from Fig. 4.10 in thesis. Petra also notes a second zr FT age for this sample (which she names "30*"): 19.9 +/- 0.9 Ma (11 crystals).</t>
  </si>
  <si>
    <t>Rensen</t>
  </si>
  <si>
    <t>AK 8</t>
  </si>
  <si>
    <t>AK 9</t>
  </si>
  <si>
    <t>Granitoid</t>
  </si>
  <si>
    <t>Gletsch</t>
  </si>
  <si>
    <t>Oberwald,</t>
  </si>
  <si>
    <t>St</t>
  </si>
  <si>
    <t>Niklaus</t>
  </si>
  <si>
    <t>Nufenenpass</t>
  </si>
  <si>
    <t>La</t>
  </si>
  <si>
    <t>Mont Blanc granite</t>
  </si>
  <si>
    <t>Glotzbach et al., 2008</t>
  </si>
  <si>
    <t>CGP22</t>
  </si>
  <si>
    <t>CGP23</t>
  </si>
  <si>
    <t>CGP24</t>
  </si>
  <si>
    <t>G 1142</t>
  </si>
  <si>
    <t>G 1143</t>
  </si>
  <si>
    <t>Q 830</t>
  </si>
  <si>
    <t>Q 800</t>
  </si>
  <si>
    <t>RV1678</t>
  </si>
  <si>
    <t>RV1679</t>
  </si>
  <si>
    <t>RV1680</t>
  </si>
  <si>
    <t>RV1681</t>
  </si>
  <si>
    <t>RV1682</t>
  </si>
  <si>
    <t>RV1683</t>
  </si>
  <si>
    <t>RV1684</t>
  </si>
  <si>
    <t>RV1685</t>
  </si>
  <si>
    <t>RV1686</t>
  </si>
  <si>
    <t>RV1687</t>
  </si>
  <si>
    <t>RV191</t>
  </si>
  <si>
    <t>RV192</t>
  </si>
  <si>
    <t>RV193</t>
  </si>
  <si>
    <t>RV194</t>
  </si>
  <si>
    <t>RV195</t>
  </si>
  <si>
    <t>RV196</t>
  </si>
  <si>
    <t>RV197</t>
  </si>
  <si>
    <t>RV198</t>
  </si>
  <si>
    <t>RV1624</t>
  </si>
  <si>
    <t>RV1625</t>
  </si>
  <si>
    <t>RV1626</t>
  </si>
  <si>
    <t>RV1627</t>
  </si>
  <si>
    <t>RV1688</t>
  </si>
  <si>
    <t>RV1689</t>
  </si>
  <si>
    <t>RV1690</t>
  </si>
  <si>
    <t>RV1691</t>
  </si>
  <si>
    <t>RV1692</t>
  </si>
  <si>
    <t>RV1662</t>
  </si>
  <si>
    <t>RV1663</t>
  </si>
  <si>
    <t>RV1664</t>
  </si>
  <si>
    <t>RV1665</t>
  </si>
  <si>
    <t>RV1666</t>
  </si>
  <si>
    <t>RV1667</t>
  </si>
  <si>
    <t>RV1668</t>
  </si>
  <si>
    <t>Lötschberg transect</t>
  </si>
  <si>
    <t>Glotzbach in prep.</t>
  </si>
  <si>
    <t>Reinecker et al., 2008</t>
  </si>
  <si>
    <t>MR P 241</t>
  </si>
  <si>
    <t>LBS-11</t>
  </si>
  <si>
    <t>LBS-17</t>
  </si>
  <si>
    <t>LBS-18</t>
  </si>
  <si>
    <t>RV1644</t>
  </si>
  <si>
    <t>RV1645</t>
  </si>
  <si>
    <t>RV1646</t>
  </si>
  <si>
    <t>RV1647</t>
  </si>
  <si>
    <t>RV1648</t>
  </si>
  <si>
    <t>RV1649</t>
  </si>
  <si>
    <t>coordinates taken from figure 2 (2003) in manuscript. The age of 17.2 Ma comes from figure 8 (2003).</t>
  </si>
  <si>
    <t>29/24</t>
  </si>
  <si>
    <t>bt-ms gneiss</t>
  </si>
  <si>
    <t>Antigorio nappe</t>
  </si>
  <si>
    <t>200/200</t>
  </si>
  <si>
    <t>KAW 1379</t>
  </si>
  <si>
    <t>Val Madris</t>
  </si>
  <si>
    <t>KAW 1382</t>
  </si>
  <si>
    <t>MR P 249</t>
  </si>
  <si>
    <t>MR P 277</t>
  </si>
  <si>
    <t>MR P 278</t>
  </si>
  <si>
    <t>GSS3800</t>
  </si>
  <si>
    <t>GSS8220</t>
  </si>
  <si>
    <t>GSN4840</t>
  </si>
  <si>
    <t>Gotthard/Aar massif</t>
  </si>
  <si>
    <t>Gl-Grt-Gneis</t>
  </si>
  <si>
    <t>Hornblende-Schiefer</t>
  </si>
  <si>
    <t>Belledonne massif</t>
  </si>
  <si>
    <t>21/21</t>
  </si>
  <si>
    <t>RS 19</t>
  </si>
  <si>
    <t>200/25</t>
  </si>
  <si>
    <t>RS 20</t>
  </si>
  <si>
    <t>Austroalpine series</t>
  </si>
  <si>
    <t>San Giorgio</t>
  </si>
  <si>
    <t>Villa Ottone</t>
  </si>
  <si>
    <t>Campo Túres</t>
  </si>
  <si>
    <t>Rieserferner tonalite</t>
  </si>
  <si>
    <t>Riva di Túres</t>
  </si>
  <si>
    <t>Selva del Molini</t>
  </si>
  <si>
    <t>Mylonite with porphyroklasts of plagioclase and kfsp.</t>
  </si>
  <si>
    <t>Granodiorit</t>
  </si>
  <si>
    <t>Paragneis</t>
  </si>
  <si>
    <t>Granite</t>
  </si>
  <si>
    <t>grt-metapelite</t>
  </si>
  <si>
    <t>BF 678</t>
  </si>
  <si>
    <t>BF 645</t>
  </si>
  <si>
    <t>BF 656</t>
  </si>
  <si>
    <t>BF 658</t>
  </si>
  <si>
    <t>BF 659</t>
  </si>
  <si>
    <t>Linescio</t>
  </si>
  <si>
    <t>KAW 1882</t>
  </si>
  <si>
    <t>Intragna</t>
  </si>
  <si>
    <t>KAW 0075</t>
  </si>
  <si>
    <t>Claro</t>
  </si>
  <si>
    <t>16/02</t>
  </si>
  <si>
    <t>Monticello</t>
  </si>
  <si>
    <t>anatexite</t>
  </si>
  <si>
    <t>2-mica augen gneiss</t>
  </si>
  <si>
    <t>KAW 0407</t>
  </si>
  <si>
    <t>Moosalp, Bürchen</t>
  </si>
  <si>
    <t>RS 04</t>
  </si>
  <si>
    <t>RS 18</t>
  </si>
  <si>
    <t>MRP 175</t>
  </si>
  <si>
    <t>Lihou et al. (1995)</t>
  </si>
  <si>
    <t>R 13</t>
  </si>
  <si>
    <t>strongly deformed gneiss</t>
  </si>
  <si>
    <t>ms-chl gneiss</t>
  </si>
  <si>
    <t>Gonfolite Lombarda Formation, Oligocene</t>
  </si>
  <si>
    <t>Zattin et al., 2006</t>
  </si>
  <si>
    <t xml:space="preserve">12.84 </t>
  </si>
  <si>
    <t>DO2</t>
  </si>
  <si>
    <t>DO4</t>
  </si>
  <si>
    <t>DO9</t>
  </si>
  <si>
    <t>Ponte Brolla</t>
  </si>
  <si>
    <t>KAW 2102</t>
  </si>
  <si>
    <t>Arcegno</t>
  </si>
  <si>
    <t>Aiguilles Dorées</t>
  </si>
  <si>
    <t>KAW 2099</t>
  </si>
  <si>
    <t>Maggia</t>
  </si>
  <si>
    <t>ME 172 B</t>
  </si>
  <si>
    <t>ME 182-2</t>
  </si>
  <si>
    <t>Col Major</t>
  </si>
  <si>
    <t>Chalet Cerro</t>
  </si>
  <si>
    <t>Brévent summit</t>
  </si>
  <si>
    <t>126/60</t>
  </si>
  <si>
    <t>390/179</t>
  </si>
  <si>
    <t>Le Petit Chamier</t>
  </si>
  <si>
    <t>Clochers des Pères</t>
  </si>
  <si>
    <t>GB-14</t>
  </si>
  <si>
    <t>GB-12</t>
  </si>
  <si>
    <t>GB-13</t>
  </si>
  <si>
    <t>W Maurienne</t>
  </si>
  <si>
    <t>RV1565</t>
  </si>
  <si>
    <t>RV1566</t>
  </si>
  <si>
    <t>RV1567</t>
  </si>
  <si>
    <t>RV1568</t>
  </si>
  <si>
    <t>RV1569</t>
  </si>
  <si>
    <t>RV1570</t>
  </si>
  <si>
    <t>RV1571</t>
  </si>
  <si>
    <t>RV1572</t>
  </si>
  <si>
    <t>RV1573</t>
  </si>
  <si>
    <t>RV1574</t>
  </si>
  <si>
    <t>CGP01</t>
  </si>
  <si>
    <t>CGP02</t>
  </si>
  <si>
    <t>CGP03</t>
  </si>
  <si>
    <t>CGP04</t>
  </si>
  <si>
    <t>CGP05</t>
  </si>
  <si>
    <t>two-mica orthogneiss</t>
  </si>
  <si>
    <t>MR P 268</t>
  </si>
  <si>
    <t>qtz-rich sandstone (cuttings)</t>
  </si>
  <si>
    <t>USM-UMM, Subalpine Molasse</t>
  </si>
  <si>
    <t>MRP 138</t>
  </si>
  <si>
    <t>Montaignier</t>
  </si>
  <si>
    <t>KAW 3184</t>
  </si>
  <si>
    <t>La Batiaz</t>
  </si>
  <si>
    <t>light ms gneiss</t>
  </si>
  <si>
    <t>MR P 265</t>
  </si>
  <si>
    <t>L-Chi</t>
  </si>
  <si>
    <t>L-Cos3</t>
  </si>
  <si>
    <t>L-Ron</t>
  </si>
  <si>
    <t>Ralligen sst, Chattian, Sublapine Molasse</t>
  </si>
  <si>
    <t>MRP 126</t>
  </si>
  <si>
    <t>SP 79.47</t>
  </si>
  <si>
    <t>SP 79.48</t>
  </si>
  <si>
    <t>SP 79.49</t>
  </si>
  <si>
    <t>SP 79.50</t>
  </si>
  <si>
    <t>SP 79.52</t>
  </si>
  <si>
    <t>SP 79.53</t>
  </si>
  <si>
    <t>SP 79.54</t>
  </si>
  <si>
    <t>Solario</t>
  </si>
  <si>
    <t>MRP 170</t>
  </si>
  <si>
    <t>Elias 1998 also note another zr age: 20.9 ± 1.5, based on 5 crystals. Coordinates were estimated from an Austrian road map and translated into Ch coordinates by NAVREF.</t>
  </si>
  <si>
    <t>RV796</t>
  </si>
  <si>
    <t>RV797</t>
  </si>
  <si>
    <t>RV798</t>
  </si>
  <si>
    <t>RV799</t>
  </si>
  <si>
    <t>RV800</t>
  </si>
  <si>
    <t>RS 47</t>
  </si>
  <si>
    <t>tuff-like flysch sandstone</t>
  </si>
  <si>
    <t>MRP 198</t>
  </si>
  <si>
    <t>Fischenbach</t>
  </si>
  <si>
    <t>PV 27</t>
  </si>
  <si>
    <t>Wagner et al. 1977, Wagner &amp; Reimer, 1972 (8.2)</t>
  </si>
  <si>
    <t>KAW 0410</t>
  </si>
  <si>
    <t>Wera</t>
  </si>
  <si>
    <t>KAW 0411</t>
  </si>
  <si>
    <t xml:space="preserve"> coordinates taken from figure 2 in manuscript</t>
  </si>
  <si>
    <t>Durnachtal-1</t>
  </si>
  <si>
    <t>MRT 039</t>
  </si>
  <si>
    <t>Durnachtal-2</t>
  </si>
  <si>
    <t>P5/11</t>
  </si>
  <si>
    <t>P5/13</t>
  </si>
  <si>
    <t>S1</t>
  </si>
  <si>
    <t>S3</t>
  </si>
  <si>
    <t>HW3480</t>
  </si>
  <si>
    <t>Vorstegstock</t>
  </si>
  <si>
    <t>MRT 027</t>
  </si>
  <si>
    <t>Granito del Biellese</t>
  </si>
  <si>
    <t>V648</t>
  </si>
  <si>
    <t>Cadarese</t>
  </si>
  <si>
    <t>Ponte</t>
  </si>
  <si>
    <t>Maglio</t>
  </si>
  <si>
    <t>Grimsel, Schwarzbrunnenbrig</t>
  </si>
  <si>
    <t>RV1669</t>
  </si>
  <si>
    <t>RV1670</t>
  </si>
  <si>
    <t>Cima della Stagn = OJ 28</t>
  </si>
  <si>
    <t>paragneiss</t>
  </si>
  <si>
    <t>orthogneiss</t>
  </si>
  <si>
    <t>Cucloz</t>
  </si>
  <si>
    <t>grey-greenish sandstone</t>
  </si>
  <si>
    <t>ASt 2</t>
  </si>
  <si>
    <t>FT 1</t>
  </si>
  <si>
    <t>FT 4</t>
  </si>
  <si>
    <t>FT 6</t>
  </si>
  <si>
    <t>FT 8</t>
  </si>
  <si>
    <t>V627</t>
  </si>
  <si>
    <t>Alzo</t>
  </si>
  <si>
    <t>V628</t>
  </si>
  <si>
    <t>Frua,</t>
  </si>
  <si>
    <t>San</t>
  </si>
  <si>
    <t>Rocco</t>
  </si>
  <si>
    <t>CGP25</t>
  </si>
  <si>
    <t>CGP26</t>
  </si>
  <si>
    <t>CGP27</t>
  </si>
  <si>
    <t>CGP28</t>
  </si>
  <si>
    <t>CGP29</t>
  </si>
  <si>
    <t>CGP30</t>
  </si>
  <si>
    <t>CGP32</t>
  </si>
  <si>
    <t>CGP33</t>
  </si>
  <si>
    <t>CGP34</t>
  </si>
  <si>
    <t>CGP35</t>
  </si>
  <si>
    <t>CGP36</t>
  </si>
  <si>
    <t>RV1671</t>
  </si>
  <si>
    <t>RV1672</t>
  </si>
  <si>
    <t>RV1673</t>
  </si>
  <si>
    <t>RV1674</t>
  </si>
  <si>
    <t>RV1675</t>
  </si>
  <si>
    <t>RV1676</t>
  </si>
  <si>
    <t>RV1677</t>
  </si>
  <si>
    <t>Synclinal de Dorénaz</t>
  </si>
  <si>
    <t>Lac de Fully</t>
  </si>
  <si>
    <t>KAW 2663</t>
  </si>
  <si>
    <t>Hockenhorn-2</t>
  </si>
  <si>
    <t>KAW 2704</t>
  </si>
  <si>
    <t>Amsteg</t>
  </si>
  <si>
    <t>KAW 0578</t>
  </si>
  <si>
    <t>Grinbergspitze</t>
  </si>
  <si>
    <t>Gamshütte</t>
  </si>
  <si>
    <t>Jochberg</t>
  </si>
  <si>
    <t>Kassler Hütte</t>
  </si>
  <si>
    <t>RV184</t>
  </si>
  <si>
    <t>RV185</t>
  </si>
  <si>
    <t>RV186</t>
  </si>
  <si>
    <t>RV199</t>
  </si>
  <si>
    <t>RV200</t>
  </si>
  <si>
    <t>RV201</t>
  </si>
  <si>
    <t>Bellinzona-Dascio zone</t>
  </si>
  <si>
    <t>Hunziker (pers. comm in Ciancaleoni 2004)</t>
  </si>
  <si>
    <t>KAW 0394</t>
  </si>
  <si>
    <t>Val Nalps-1</t>
  </si>
  <si>
    <t>RV1661</t>
  </si>
  <si>
    <t>RV1660</t>
  </si>
  <si>
    <t>LBS-06</t>
  </si>
  <si>
    <t>LBS-07</t>
  </si>
  <si>
    <t>LBS-08</t>
  </si>
  <si>
    <t>LBS-10</t>
  </si>
  <si>
    <t>granodiorite</t>
  </si>
  <si>
    <t>phe-ab gneiss</t>
  </si>
  <si>
    <t>RV668</t>
  </si>
  <si>
    <t>RV669</t>
  </si>
  <si>
    <t>RV670</t>
  </si>
  <si>
    <t>RV671</t>
  </si>
  <si>
    <t>RV672</t>
  </si>
  <si>
    <t>RV673</t>
  </si>
  <si>
    <t>RV674</t>
  </si>
  <si>
    <t>RV675</t>
  </si>
  <si>
    <t>RV676</t>
  </si>
  <si>
    <t>RV677</t>
  </si>
  <si>
    <t>RV690</t>
  </si>
  <si>
    <t>RV691</t>
  </si>
  <si>
    <t>RV692</t>
  </si>
  <si>
    <t>RV693</t>
  </si>
  <si>
    <t>RV694</t>
  </si>
  <si>
    <t>RV695</t>
  </si>
  <si>
    <t>RV696</t>
  </si>
  <si>
    <t>RV697</t>
  </si>
  <si>
    <t>RV698</t>
  </si>
  <si>
    <t>45/22</t>
  </si>
  <si>
    <t>PL-01</t>
  </si>
  <si>
    <t>PL-04</t>
  </si>
  <si>
    <t>PL-05</t>
  </si>
  <si>
    <t>PL-06</t>
  </si>
  <si>
    <t>PL-08</t>
  </si>
  <si>
    <t>PL-10</t>
  </si>
  <si>
    <t>too low</t>
  </si>
  <si>
    <t>not counted</t>
  </si>
  <si>
    <t>Tunnel Val Cristallina-2</t>
  </si>
  <si>
    <t>Lago Mucrone</t>
  </si>
  <si>
    <t>Glimmer-Schiefer</t>
  </si>
  <si>
    <t>Gneis</t>
  </si>
  <si>
    <t>Granat-Hornblende-Gneis</t>
  </si>
  <si>
    <t xml:space="preserve">Augengneis </t>
  </si>
  <si>
    <t>Granit</t>
  </si>
  <si>
    <t>leicht gneissiger Granit</t>
  </si>
  <si>
    <t>Phyllit mit Klasten</t>
  </si>
  <si>
    <t>Hornblende-Gneis</t>
  </si>
  <si>
    <t>Glimmer-Gneis</t>
  </si>
  <si>
    <t>flaseriger Granit</t>
  </si>
  <si>
    <t>KAW 2760</t>
  </si>
  <si>
    <t>116/20</t>
  </si>
  <si>
    <t>K9</t>
  </si>
  <si>
    <t>Antigorio nappe???</t>
  </si>
  <si>
    <t>KAW 1879</t>
  </si>
  <si>
    <t>Valle Vergeletto</t>
  </si>
  <si>
    <t>KAW 1880</t>
  </si>
  <si>
    <t>KAW 1907</t>
  </si>
  <si>
    <t>Zamsergrund</t>
  </si>
  <si>
    <t>Breitlahner-Karls-Hütte</t>
  </si>
  <si>
    <t>massiger leicht gneisiger Granit</t>
  </si>
  <si>
    <t>BF 800</t>
  </si>
  <si>
    <t>BF 803</t>
  </si>
  <si>
    <t>Wagner et al., 1977, Wagner &amp; Reimer, 1972 (7.3)</t>
  </si>
  <si>
    <t>Carboniferous</t>
  </si>
  <si>
    <t>BF 735</t>
  </si>
  <si>
    <t>BF 758</t>
  </si>
  <si>
    <t>BF 759</t>
  </si>
  <si>
    <t>BF 765</t>
  </si>
  <si>
    <t>BF 774</t>
  </si>
  <si>
    <t>Simano nappe or leventina gneiss</t>
  </si>
  <si>
    <t>KAW 0076</t>
  </si>
  <si>
    <t>This sample is listed as sample no. 17 in Spiegel et al. (2001)</t>
  </si>
  <si>
    <t>50/50</t>
  </si>
  <si>
    <t>RS 06</t>
  </si>
  <si>
    <t>43/43</t>
  </si>
  <si>
    <t>RV1534</t>
  </si>
  <si>
    <t>RV1535</t>
  </si>
  <si>
    <t>RV1536</t>
  </si>
  <si>
    <t>RV1537</t>
  </si>
  <si>
    <t>RV1538</t>
  </si>
  <si>
    <t>Trento Plateau</t>
  </si>
  <si>
    <t>Sandstone</t>
  </si>
  <si>
    <t>RV1543</t>
  </si>
  <si>
    <t>RV1544</t>
  </si>
  <si>
    <t>RV1545</t>
  </si>
  <si>
    <t>RV1546</t>
  </si>
  <si>
    <t>RV1547</t>
  </si>
  <si>
    <t>RV1548</t>
  </si>
  <si>
    <t>RV1549</t>
  </si>
  <si>
    <t>RV1550</t>
  </si>
  <si>
    <t>RV1551</t>
  </si>
  <si>
    <t>RV1552</t>
  </si>
  <si>
    <t>RV1553</t>
  </si>
  <si>
    <t>RV1554</t>
  </si>
  <si>
    <t>RV1555</t>
  </si>
  <si>
    <t>RV1556</t>
  </si>
  <si>
    <t>RV1557</t>
  </si>
  <si>
    <t>RV1558</t>
  </si>
  <si>
    <t>RV1559</t>
  </si>
  <si>
    <t>RV1560</t>
  </si>
  <si>
    <t>RV1561</t>
  </si>
  <si>
    <t>RV1562</t>
  </si>
  <si>
    <t>RV1563</t>
  </si>
  <si>
    <t>Les Gaillands</t>
  </si>
  <si>
    <t>ME 135</t>
  </si>
  <si>
    <t>ME 144</t>
  </si>
  <si>
    <t>ME 150</t>
  </si>
  <si>
    <t>ME 152-1</t>
  </si>
  <si>
    <t>ME 170</t>
  </si>
  <si>
    <t>RV298</t>
  </si>
  <si>
    <t>RV299</t>
  </si>
  <si>
    <t>RV300</t>
  </si>
  <si>
    <t>RV301</t>
  </si>
  <si>
    <t>RV302</t>
  </si>
  <si>
    <t>RV303</t>
  </si>
  <si>
    <t>RV304</t>
  </si>
  <si>
    <t>RV305</t>
  </si>
  <si>
    <t>RV306</t>
  </si>
  <si>
    <t>RV307</t>
  </si>
  <si>
    <t>RV308</t>
  </si>
  <si>
    <t>RV309</t>
  </si>
  <si>
    <t>RV310</t>
  </si>
  <si>
    <t>RV311</t>
  </si>
  <si>
    <t>RV312</t>
  </si>
  <si>
    <t>KAW 2779</t>
  </si>
  <si>
    <t>MR P 267</t>
  </si>
  <si>
    <t>E Maurienne</t>
  </si>
  <si>
    <t>296/210</t>
  </si>
  <si>
    <t>RV316</t>
  </si>
  <si>
    <t>RV317</t>
  </si>
  <si>
    <t>RV313</t>
  </si>
  <si>
    <t>Trescolmen</t>
  </si>
  <si>
    <t>Lucomagno gneiss</t>
  </si>
  <si>
    <t>KAW 0138</t>
  </si>
  <si>
    <t>KAW 0694</t>
  </si>
  <si>
    <t>Morgex</t>
  </si>
  <si>
    <t>Echallod-Inf.</t>
  </si>
  <si>
    <t>trondhjemite dike</t>
  </si>
  <si>
    <t>V344</t>
  </si>
  <si>
    <t>Pont St. Martin</t>
  </si>
  <si>
    <t>metaaplite</t>
  </si>
  <si>
    <t>MU 3</t>
  </si>
  <si>
    <t>SP 79.46</t>
  </si>
  <si>
    <t>V342</t>
  </si>
  <si>
    <t>KAW 0984</t>
  </si>
  <si>
    <t>Alte Kaserne</t>
  </si>
  <si>
    <t>coarse sandstone</t>
  </si>
  <si>
    <t>flysch of the Gurnigel nappe</t>
  </si>
  <si>
    <t>MRP 084</t>
  </si>
  <si>
    <t>??</t>
  </si>
  <si>
    <t>jd-grt-phe gneiss</t>
  </si>
  <si>
    <t>Monte Mucrone-2</t>
  </si>
  <si>
    <t>100/100</t>
  </si>
  <si>
    <t>Rigi Kulm</t>
  </si>
  <si>
    <t>coarse Molasse sandstone</t>
  </si>
  <si>
    <t>MRP 172</t>
  </si>
  <si>
    <t>PL-13</t>
  </si>
  <si>
    <t>PL-17</t>
  </si>
  <si>
    <t>PL-18</t>
  </si>
  <si>
    <t>PL-29</t>
  </si>
  <si>
    <t>PL-30</t>
  </si>
  <si>
    <t>PL-32</t>
  </si>
  <si>
    <t>Zone houllière</t>
  </si>
  <si>
    <t>RS 57</t>
  </si>
  <si>
    <t>Elias 1998</t>
  </si>
  <si>
    <t>P2/2</t>
  </si>
  <si>
    <t>P2/3</t>
  </si>
  <si>
    <t>P2/4</t>
  </si>
  <si>
    <t>P2/8</t>
  </si>
  <si>
    <t>SP 79.6</t>
  </si>
  <si>
    <t>SP 79.7</t>
  </si>
  <si>
    <t>SP 79.12</t>
  </si>
  <si>
    <t>KAW 1246</t>
  </si>
  <si>
    <t>qtz-cal sandstone</t>
  </si>
  <si>
    <t>MRP 011</t>
  </si>
  <si>
    <t>Austroalpine at Periadriatic Lineament</t>
  </si>
  <si>
    <t>Südalpin</t>
  </si>
  <si>
    <t>PV 28</t>
  </si>
  <si>
    <t>Alp di Lesgiüna</t>
  </si>
  <si>
    <t>Kilchenstock</t>
  </si>
  <si>
    <t>MRT 034</t>
  </si>
  <si>
    <t>MRT 037</t>
  </si>
  <si>
    <t>border chain, tertiary flasch</t>
  </si>
  <si>
    <t>P3/1</t>
  </si>
  <si>
    <t>P3/2</t>
  </si>
  <si>
    <t>P3/4</t>
  </si>
  <si>
    <t>P4/2</t>
  </si>
  <si>
    <t>P4/8</t>
  </si>
  <si>
    <t>P5/1</t>
  </si>
  <si>
    <t>P5/10</t>
  </si>
  <si>
    <t>MRP 167</t>
  </si>
  <si>
    <t>SP 79.29</t>
  </si>
  <si>
    <t>SP 79.30</t>
  </si>
  <si>
    <t>KAW 2252</t>
  </si>
  <si>
    <t>Radönt-1</t>
  </si>
  <si>
    <t>bt augen gneiss</t>
  </si>
  <si>
    <t>39 An TA</t>
  </si>
  <si>
    <t>Stafelsattel</t>
  </si>
  <si>
    <t>MRT 029</t>
  </si>
  <si>
    <t>MRP 014</t>
  </si>
  <si>
    <t>Sesia zone</t>
  </si>
  <si>
    <t>MR P 279</t>
  </si>
  <si>
    <t>MR P 309</t>
  </si>
  <si>
    <t>Jungfrau, Summit</t>
  </si>
  <si>
    <t>MR P 310</t>
  </si>
  <si>
    <t>Barbissira</t>
  </si>
  <si>
    <t>V654</t>
  </si>
  <si>
    <t>Piano di Sale</t>
  </si>
  <si>
    <t>porphyre</t>
  </si>
  <si>
    <t>KAW 1878</t>
  </si>
  <si>
    <t>Bosco Gurin</t>
  </si>
  <si>
    <t>granitic granulite</t>
  </si>
  <si>
    <t>V522</t>
  </si>
  <si>
    <t>Modane</t>
  </si>
  <si>
    <t>gneiss, porphyritic granite</t>
  </si>
  <si>
    <t>V524</t>
  </si>
  <si>
    <t>Belledonne</t>
  </si>
  <si>
    <t>leucogneiss</t>
  </si>
  <si>
    <t>V531</t>
  </si>
  <si>
    <t>Monte Gimoni</t>
  </si>
  <si>
    <t>albitite, syenite dike</t>
  </si>
  <si>
    <t>V533</t>
  </si>
  <si>
    <t>V426</t>
  </si>
  <si>
    <t>Chiaverno</t>
  </si>
  <si>
    <t>leucogneiss - quartzite</t>
  </si>
  <si>
    <t>RV187</t>
  </si>
  <si>
    <t>RV188</t>
  </si>
  <si>
    <t>RV189</t>
  </si>
  <si>
    <t>RV190</t>
  </si>
  <si>
    <t>58 An TA</t>
  </si>
  <si>
    <t>59 An TA</t>
  </si>
  <si>
    <t>MA 14</t>
  </si>
  <si>
    <t>MA 22</t>
  </si>
  <si>
    <t>MA 36</t>
  </si>
  <si>
    <t>MA 30 (*)</t>
  </si>
  <si>
    <t>Penninic, Tauern Window</t>
  </si>
  <si>
    <t>Most-Angelmaier 2003</t>
  </si>
  <si>
    <t>RS 01</t>
  </si>
  <si>
    <t>bt-plag migmatitic gneis</t>
  </si>
  <si>
    <t>Carboniferous sandstone</t>
  </si>
  <si>
    <t>Aar Massif</t>
  </si>
  <si>
    <t>MRP 146</t>
  </si>
  <si>
    <t>N ap TL</t>
  </si>
  <si>
    <t>RV181</t>
  </si>
  <si>
    <t>RV182</t>
  </si>
  <si>
    <t>RV183</t>
  </si>
  <si>
    <t>LB-13</t>
  </si>
  <si>
    <t>LB-15</t>
  </si>
  <si>
    <t>LB-26</t>
  </si>
  <si>
    <t>LB-30</t>
  </si>
  <si>
    <t>LB-37</t>
  </si>
  <si>
    <t>LB-38</t>
  </si>
  <si>
    <t>LB-41</t>
  </si>
  <si>
    <t>LB-42</t>
  </si>
  <si>
    <t>LBD-02</t>
  </si>
  <si>
    <t>LBD-05</t>
  </si>
  <si>
    <t>LBD-07</t>
  </si>
  <si>
    <t>LST-01</t>
  </si>
  <si>
    <t>LBS-05</t>
  </si>
  <si>
    <t>Hurford &amp; Hunziker (1989) also note another zircon age: 30.2, 1.2, 10 crystals</t>
  </si>
  <si>
    <t>RV678</t>
  </si>
  <si>
    <t>RV679</t>
  </si>
  <si>
    <t>RV680</t>
  </si>
  <si>
    <t>RV681</t>
  </si>
  <si>
    <t>RV682</t>
  </si>
  <si>
    <t>RV683</t>
  </si>
  <si>
    <t>RV684</t>
  </si>
  <si>
    <t>RV688</t>
  </si>
  <si>
    <t>RV689</t>
  </si>
  <si>
    <t>Hurford &amp; Hunziker, 1989</t>
  </si>
  <si>
    <t>coordinates taken from figure 2 in manuscript. The age of 15.1 Ma comes from figure 8 (2003).</t>
  </si>
  <si>
    <t>RV685</t>
  </si>
  <si>
    <t>RV686</t>
  </si>
  <si>
    <t>RV687</t>
  </si>
  <si>
    <t>coordinates taken from figure 2 in manuscript. The age of 16.9 Ma comes from figure 8 (2003).</t>
  </si>
  <si>
    <t>RV699</t>
  </si>
  <si>
    <t>RV700</t>
  </si>
  <si>
    <t>RV701</t>
  </si>
  <si>
    <t>RV702</t>
  </si>
  <si>
    <t>BM 06</t>
  </si>
  <si>
    <t>longitude value had to be corrected to 7°42'</t>
  </si>
  <si>
    <t>longitude value had to be corrected to 7°02'</t>
  </si>
  <si>
    <t>KAW 2742</t>
  </si>
  <si>
    <t>Hundsrugg</t>
  </si>
  <si>
    <t>Simmen nappe</t>
  </si>
  <si>
    <t>KAW 0399</t>
  </si>
  <si>
    <t>Niedere Alp</t>
  </si>
  <si>
    <t>RV718</t>
  </si>
  <si>
    <t>RV719</t>
  </si>
  <si>
    <t>RV720</t>
  </si>
  <si>
    <t>RV721</t>
  </si>
  <si>
    <t>Höchsthorn</t>
  </si>
  <si>
    <t>Hurford &amp; Hunziker (1989) also note another zircon age: 29.82, 1.9, 10 crystals</t>
  </si>
  <si>
    <t>dark metapelite</t>
  </si>
  <si>
    <t>platy orthogneiss</t>
  </si>
  <si>
    <t>fine grained gneiss</t>
  </si>
  <si>
    <t>coarse augen orthogneiss</t>
  </si>
  <si>
    <t>strong schistose paragneiss</t>
  </si>
  <si>
    <t>Fügenschuh &amp; Schmid 2003, Ceriani, 2003</t>
  </si>
  <si>
    <t>Middle Jurassic</t>
  </si>
  <si>
    <t>Reiselberger sandstone</t>
  </si>
  <si>
    <t>North penninic flysch, cretaceous</t>
  </si>
  <si>
    <t>MRP 067</t>
  </si>
  <si>
    <t>Eichberg</t>
  </si>
  <si>
    <t>Chattian, USM, Subalpine Molasse</t>
  </si>
  <si>
    <t>Strasse Erstfeld-Bocki</t>
  </si>
  <si>
    <t>Variscan metamorphic rocks</t>
  </si>
  <si>
    <t xml:space="preserve"> sandstone (cuttings)</t>
  </si>
  <si>
    <t>MRP 140</t>
  </si>
  <si>
    <t>Buchs</t>
  </si>
  <si>
    <t>MR P 281</t>
  </si>
  <si>
    <t>RS 08</t>
  </si>
  <si>
    <t>Las Palas</t>
  </si>
  <si>
    <t>RV1540</t>
  </si>
  <si>
    <t>RV1541</t>
  </si>
  <si>
    <t>RV1542</t>
  </si>
  <si>
    <t>Reisseck, Gipfel</t>
  </si>
  <si>
    <t>Reisseck W</t>
  </si>
  <si>
    <t>Penk</t>
  </si>
  <si>
    <t>Sagritz</t>
  </si>
  <si>
    <t>Mörtschach</t>
  </si>
  <si>
    <t>Sadnig</t>
  </si>
  <si>
    <t>muscovite gneiss</t>
  </si>
  <si>
    <t>Leloup et al. 2005</t>
  </si>
  <si>
    <t>ME 131</t>
  </si>
  <si>
    <t>ab-augen micaschist</t>
  </si>
  <si>
    <t>Stockhorn series</t>
  </si>
  <si>
    <t>diatexite</t>
  </si>
  <si>
    <t>KAW 3179</t>
  </si>
  <si>
    <t>Sitewald</t>
  </si>
  <si>
    <t>Vättis</t>
  </si>
  <si>
    <t>mylonite</t>
  </si>
  <si>
    <t>RV288</t>
  </si>
  <si>
    <t>RV289</t>
  </si>
  <si>
    <t>RV290</t>
  </si>
  <si>
    <t>RV291</t>
  </si>
  <si>
    <t>RV292</t>
  </si>
  <si>
    <t>RV293</t>
  </si>
  <si>
    <t>RV294</t>
  </si>
  <si>
    <t>RV295</t>
  </si>
  <si>
    <t>RV296</t>
  </si>
  <si>
    <t>RV297</t>
  </si>
  <si>
    <t>coordinates taken from figure 2 in manuscript. The age of 13.8 Ma comes from figure 8 (2003).</t>
  </si>
  <si>
    <t>Schär et al., 1975, Wagner et al., 1977</t>
  </si>
  <si>
    <t>weisse Wand</t>
  </si>
  <si>
    <t>MR P 264</t>
  </si>
  <si>
    <t>Soazza</t>
  </si>
  <si>
    <t>zone Zermatt-Saas</t>
  </si>
  <si>
    <t>Osogna</t>
  </si>
  <si>
    <t>Biaysse valley, Crete de Dormillouse</t>
  </si>
  <si>
    <t>Guisane valley, Serre Chevalier</t>
  </si>
  <si>
    <t>Durance valley, Le Villaret</t>
  </si>
  <si>
    <t>Durance valley, Rocher Rouge</t>
  </si>
  <si>
    <t>Malans</t>
  </si>
  <si>
    <t>phe-hbl-ab augen gneiss</t>
  </si>
  <si>
    <t>Dent Blanche</t>
  </si>
  <si>
    <t>200/250</t>
  </si>
  <si>
    <t>RV1457</t>
  </si>
  <si>
    <t>B</t>
  </si>
  <si>
    <t>Gotthard-Sicherheitsstollen, 00099</t>
  </si>
  <si>
    <t>granite, strong cleavage</t>
  </si>
  <si>
    <t>MR P 251</t>
  </si>
  <si>
    <t>V302</t>
  </si>
  <si>
    <t>Molette</t>
  </si>
  <si>
    <t>meta-Fe-gabbro</t>
  </si>
  <si>
    <t>Vance (unpublished)</t>
  </si>
  <si>
    <t>Foppo</t>
  </si>
  <si>
    <t>Truzzo granite</t>
  </si>
  <si>
    <t>ME 1</t>
  </si>
  <si>
    <t>Civo</t>
  </si>
  <si>
    <t>Bt-ms gneiss</t>
  </si>
  <si>
    <t>Southern Alps basement</t>
  </si>
  <si>
    <t>ME 4</t>
  </si>
  <si>
    <t>Roncaglia</t>
  </si>
  <si>
    <t>PL-43</t>
  </si>
  <si>
    <t>PL-47</t>
  </si>
  <si>
    <t>PL-50</t>
  </si>
  <si>
    <t>PL870101</t>
  </si>
  <si>
    <t>PL870102</t>
  </si>
  <si>
    <t>PL870103</t>
  </si>
  <si>
    <t>PL870104</t>
  </si>
  <si>
    <t>PL870105</t>
  </si>
  <si>
    <t>PL870201</t>
  </si>
  <si>
    <t>PL870202</t>
  </si>
  <si>
    <t>PL870305</t>
  </si>
  <si>
    <t>PL870311</t>
  </si>
  <si>
    <t>PL870401</t>
  </si>
  <si>
    <t>PL870402</t>
  </si>
  <si>
    <t>Südalpin?</t>
  </si>
  <si>
    <t>augengneiss</t>
  </si>
  <si>
    <t>V624</t>
  </si>
  <si>
    <t>Savona</t>
  </si>
  <si>
    <t>V625</t>
  </si>
  <si>
    <t>HW2860</t>
  </si>
  <si>
    <t>HW2010</t>
  </si>
  <si>
    <t>M2</t>
  </si>
  <si>
    <t>M3</t>
  </si>
  <si>
    <t>M7</t>
  </si>
  <si>
    <t>schistose quartzite</t>
  </si>
  <si>
    <t>V382</t>
  </si>
  <si>
    <t>Hünenberg-1, m3200-3258</t>
  </si>
  <si>
    <t>MRP 166</t>
  </si>
  <si>
    <t>Sonnenberg</t>
  </si>
  <si>
    <t>MW 97-18</t>
  </si>
  <si>
    <t>Buendner schist</t>
  </si>
  <si>
    <t>Terme di Valderi</t>
  </si>
  <si>
    <t>V384</t>
  </si>
  <si>
    <t>Ceresole Reale</t>
  </si>
  <si>
    <t>SP 79.31</t>
  </si>
  <si>
    <t>BF 323</t>
  </si>
  <si>
    <t>40 An TA</t>
  </si>
  <si>
    <t>41 An TA</t>
  </si>
  <si>
    <t>42 An TA</t>
  </si>
  <si>
    <t>43 An TA</t>
  </si>
  <si>
    <t>44 An TA</t>
  </si>
  <si>
    <t>46 An TA</t>
  </si>
  <si>
    <t>SP 79.61</t>
  </si>
  <si>
    <t>SP 80.65</t>
  </si>
  <si>
    <t>SP 80.66</t>
  </si>
  <si>
    <t>SP 80.67</t>
  </si>
  <si>
    <t>SP 80.69</t>
  </si>
  <si>
    <t>SP 81.71</t>
  </si>
  <si>
    <t>SP 81.72</t>
  </si>
  <si>
    <t>SP 81.73</t>
  </si>
  <si>
    <t>SP 81.74</t>
  </si>
  <si>
    <t>s10 - FL1/01</t>
  </si>
  <si>
    <t>s11 - RU1/01</t>
  </si>
  <si>
    <t>47 An TA</t>
  </si>
  <si>
    <t>48 An TA</t>
  </si>
  <si>
    <t>49 An TA</t>
  </si>
  <si>
    <t>50 An TA</t>
  </si>
  <si>
    <t>51 An TA</t>
  </si>
  <si>
    <t>54 An TA</t>
  </si>
  <si>
    <t>55 An TA</t>
  </si>
  <si>
    <t>56 An TA</t>
  </si>
  <si>
    <t>57 An TA</t>
  </si>
  <si>
    <t>SP 81.75</t>
  </si>
  <si>
    <t>SP 81.76</t>
  </si>
  <si>
    <t>MRP 130</t>
  </si>
  <si>
    <t>Val d'Illiez</t>
  </si>
  <si>
    <t>grès de Val D'Illiez</t>
  </si>
  <si>
    <t>Oligocene, Morcles nappe</t>
  </si>
  <si>
    <t>MRP 131</t>
  </si>
  <si>
    <t>Sondierstollen, m4510-54</t>
  </si>
  <si>
    <t>MRP 133</t>
  </si>
  <si>
    <t>I de Böde, 93/12</t>
  </si>
  <si>
    <t>MRP 137</t>
  </si>
  <si>
    <t>Weggis 580-660</t>
  </si>
  <si>
    <t>KAW 2622</t>
  </si>
  <si>
    <t>MW 317</t>
  </si>
  <si>
    <t>Normagglio-1</t>
  </si>
  <si>
    <t>remarks</t>
  </si>
  <si>
    <t>Mergozzo</t>
  </si>
  <si>
    <t>conglomerate matrix</t>
  </si>
  <si>
    <t>SP 81.145</t>
  </si>
  <si>
    <t>SP 81.146</t>
  </si>
  <si>
    <t>SP 81.149</t>
  </si>
  <si>
    <t>SP 81.150</t>
  </si>
  <si>
    <t>SP 81.151</t>
  </si>
  <si>
    <t>SP 81.152</t>
  </si>
  <si>
    <t>Gi 462</t>
  </si>
  <si>
    <t>Gi 468</t>
  </si>
  <si>
    <t>Suretta nappe</t>
  </si>
  <si>
    <t>RV656</t>
  </si>
  <si>
    <t>RV658</t>
  </si>
  <si>
    <t>RV660</t>
  </si>
  <si>
    <t>RV661</t>
  </si>
  <si>
    <t>LBD-08</t>
  </si>
  <si>
    <t>RV644</t>
  </si>
  <si>
    <t>RV647</t>
  </si>
  <si>
    <t>RV648</t>
  </si>
  <si>
    <t>RV650</t>
  </si>
  <si>
    <t>RV651</t>
  </si>
  <si>
    <t>RV653</t>
  </si>
  <si>
    <t>coordinates taken from figure 2 in manuscript. The (1999) paper notes an apatite age of 12 Ma.</t>
  </si>
  <si>
    <t>Valstrona</t>
  </si>
  <si>
    <t>V658</t>
  </si>
  <si>
    <t>Bonneval</t>
  </si>
  <si>
    <t>KAW 2474</t>
  </si>
  <si>
    <t>Pont</t>
  </si>
  <si>
    <t>Spiegel et al. 2000, 2001</t>
  </si>
  <si>
    <t>Bergell granodiorite</t>
  </si>
  <si>
    <t>MU 10</t>
  </si>
  <si>
    <t>Plan Canin</t>
  </si>
  <si>
    <t>RV1099</t>
  </si>
  <si>
    <t>RV1100</t>
  </si>
  <si>
    <t>RV1101</t>
  </si>
  <si>
    <t>RV1102</t>
  </si>
  <si>
    <t>RV1103</t>
  </si>
  <si>
    <t>RV1104</t>
  </si>
  <si>
    <t>RV1105</t>
  </si>
  <si>
    <t>RV1106</t>
  </si>
  <si>
    <t>RV1107</t>
  </si>
  <si>
    <t>RV1108</t>
  </si>
  <si>
    <t>RV1109</t>
  </si>
  <si>
    <t>RV1110</t>
  </si>
  <si>
    <t>RV1111</t>
  </si>
  <si>
    <t>RV1112</t>
  </si>
  <si>
    <t>RV1113</t>
  </si>
  <si>
    <t>RV1114</t>
  </si>
  <si>
    <t>RV1115</t>
  </si>
  <si>
    <t>RV703</t>
  </si>
  <si>
    <t>RV704</t>
  </si>
  <si>
    <t>RV705</t>
  </si>
  <si>
    <t>RV706</t>
  </si>
  <si>
    <t>RV707</t>
  </si>
  <si>
    <t>RV708</t>
  </si>
  <si>
    <t>RV709</t>
  </si>
  <si>
    <t>RV710</t>
  </si>
  <si>
    <t>RV711</t>
  </si>
  <si>
    <t>RV712</t>
  </si>
  <si>
    <t>RV713</t>
  </si>
  <si>
    <t>RV714</t>
  </si>
  <si>
    <t>RV715</t>
  </si>
  <si>
    <t>RV716</t>
  </si>
  <si>
    <t>RV717</t>
  </si>
  <si>
    <t>RV1127</t>
  </si>
  <si>
    <t>RV1128</t>
  </si>
  <si>
    <t>RV834</t>
  </si>
  <si>
    <t>RV835</t>
  </si>
  <si>
    <t>RV722</t>
  </si>
  <si>
    <t>RV723</t>
  </si>
  <si>
    <t>RV724</t>
  </si>
  <si>
    <t>RV725</t>
  </si>
  <si>
    <t>RV726</t>
  </si>
  <si>
    <t>RV727</t>
  </si>
  <si>
    <t>RV728</t>
  </si>
  <si>
    <t>RV729</t>
  </si>
  <si>
    <t>RV730</t>
  </si>
  <si>
    <t>RV731</t>
  </si>
  <si>
    <t>RV732</t>
  </si>
  <si>
    <t>RV733</t>
  </si>
  <si>
    <t>RV734</t>
  </si>
  <si>
    <t>RV735</t>
  </si>
  <si>
    <t>RV736</t>
  </si>
  <si>
    <t>coarse orthogneiss</t>
  </si>
  <si>
    <t>Hurford et al., 1991, Wagner &amp; Reimer, 1972 (9.6), Wagner et al. 1997</t>
  </si>
  <si>
    <t>KAW 0408</t>
  </si>
  <si>
    <t>Varzo</t>
  </si>
  <si>
    <t>Wild Flysch</t>
  </si>
  <si>
    <t>Priabonian Breccias</t>
  </si>
  <si>
    <t>Priabonian Flysch</t>
  </si>
  <si>
    <t>RV1643</t>
  </si>
  <si>
    <t>meso-grained gneiss</t>
  </si>
  <si>
    <t>grt-amph schists</t>
  </si>
  <si>
    <t>Tremola series</t>
  </si>
  <si>
    <t>Tremola Series</t>
  </si>
  <si>
    <t>Sorescia gneisses</t>
  </si>
  <si>
    <t>Giubine Series</t>
  </si>
  <si>
    <t>Rotondo granite</t>
  </si>
  <si>
    <t>Pont/Parking Torrent du Diable</t>
  </si>
  <si>
    <t>Gornergrat</t>
  </si>
  <si>
    <t>Fibia and Gamsboden Gneisses</t>
  </si>
  <si>
    <t>Granitic gneiss of Gamsboden or Guspis gneisses</t>
  </si>
  <si>
    <t>Granitic gneiss of Gamsboden</t>
  </si>
  <si>
    <t>Gurschen Gneisses</t>
  </si>
  <si>
    <t>Permo-Carboniferous</t>
  </si>
  <si>
    <t>Southern Gneisses</t>
  </si>
  <si>
    <t>Central Aar Granite</t>
  </si>
  <si>
    <t>Guspis Zone</t>
  </si>
  <si>
    <t>tremola series, Gotthard massif</t>
  </si>
  <si>
    <t>tunnel (PM 9242), (2620surf)</t>
  </si>
  <si>
    <t>RV1533</t>
  </si>
  <si>
    <t>Valle dell'Isorno</t>
  </si>
  <si>
    <t>KAW 2778</t>
  </si>
  <si>
    <t>Niouc</t>
  </si>
  <si>
    <t>Pontis nappe</t>
  </si>
  <si>
    <t>RV1290</t>
  </si>
  <si>
    <t>OL1</t>
  </si>
  <si>
    <t>Lac Pissou</t>
  </si>
  <si>
    <t>KAW 2461</t>
  </si>
  <si>
    <t>Chiapili</t>
  </si>
  <si>
    <t>Lavey-les-Bains</t>
  </si>
  <si>
    <t>Lebendun series</t>
  </si>
  <si>
    <t>Soom, 1990, Wagner &amp; Reimer, 1972, Wagner et al., 1977</t>
  </si>
  <si>
    <t>Lago di Cignana</t>
  </si>
  <si>
    <t>grt-apnh-ms gneiss</t>
  </si>
  <si>
    <t>Montgenevre, Chaberton crest</t>
  </si>
  <si>
    <t>The sample locality was taken from figure 4. For this locality, the very first titanite ages (82.7±17 (7), 67.7±9.5 (10), 72.1±10 (10)) from the Alps were published.</t>
  </si>
  <si>
    <t>RV1455</t>
  </si>
  <si>
    <t>C</t>
  </si>
  <si>
    <t>Zöbern</t>
  </si>
  <si>
    <t>SK 2110</t>
  </si>
  <si>
    <t>Thalberggraben</t>
  </si>
  <si>
    <t>RV1458</t>
  </si>
  <si>
    <t>ML4</t>
  </si>
  <si>
    <t>Le Lavandou</t>
  </si>
  <si>
    <t>Massif des Maures</t>
  </si>
  <si>
    <t>109/76</t>
  </si>
  <si>
    <t>Lucazeau  &amp; Mailhé 1986</t>
  </si>
  <si>
    <t>RV1459</t>
  </si>
  <si>
    <t>ML6</t>
  </si>
  <si>
    <t>St. Tropez</t>
  </si>
  <si>
    <t>72/50</t>
  </si>
  <si>
    <t>RV1460</t>
  </si>
  <si>
    <t>ML17</t>
  </si>
  <si>
    <t>Esterel, dépression permienne?</t>
  </si>
  <si>
    <t>134/108</t>
  </si>
  <si>
    <t>RV1461</t>
  </si>
  <si>
    <t>95MO11</t>
  </si>
  <si>
    <t>Morillon 1997</t>
  </si>
  <si>
    <t>Campo-Languard</t>
  </si>
  <si>
    <t>MU 1</t>
  </si>
  <si>
    <t>Alpe dell' Oro</t>
  </si>
  <si>
    <t>MU 2</t>
  </si>
  <si>
    <t>SP 79.32</t>
  </si>
  <si>
    <t>SP 79.41</t>
  </si>
  <si>
    <t>SP 79.43</t>
  </si>
  <si>
    <t>SP 79.45</t>
  </si>
  <si>
    <t>Hünenberg-1, m3018.58-3019.51</t>
  </si>
  <si>
    <t>MRP 165</t>
  </si>
  <si>
    <t>PG</t>
  </si>
  <si>
    <t>Passo Gallarino</t>
  </si>
  <si>
    <t>ferro-titaniferous gabbro</t>
  </si>
  <si>
    <t>510/250</t>
  </si>
  <si>
    <t>Ultrabrianconnais z. / ecailles intermediaires</t>
  </si>
  <si>
    <t>Dora Maira prealpine basement</t>
  </si>
  <si>
    <t>tunnel, table des Vallons</t>
  </si>
  <si>
    <t>tunnel, grand Miceau</t>
  </si>
  <si>
    <t>tunnel, près de l'accident Médian</t>
  </si>
  <si>
    <t>Rahn, unpubl., Michalski &amp; Soom, 1990</t>
  </si>
  <si>
    <t>MW 97-17</t>
  </si>
  <si>
    <t>114/20</t>
  </si>
  <si>
    <t>RS 46</t>
  </si>
  <si>
    <t>Pontis nappe???</t>
  </si>
  <si>
    <t>RS 49</t>
  </si>
  <si>
    <t>V385</t>
  </si>
  <si>
    <t>BF 324</t>
  </si>
  <si>
    <t>BF 325</t>
  </si>
  <si>
    <t>BF 326</t>
  </si>
  <si>
    <t>BF 370</t>
  </si>
  <si>
    <t>BF 406</t>
  </si>
  <si>
    <t>BF 411</t>
  </si>
  <si>
    <t>BF 414</t>
  </si>
  <si>
    <t>BF 448</t>
  </si>
  <si>
    <t>BF 566</t>
  </si>
  <si>
    <t>BF 625</t>
  </si>
  <si>
    <t>s1 - CAMP002</t>
  </si>
  <si>
    <t>s2 - CAMP004</t>
  </si>
  <si>
    <t>s3 - CAMP005</t>
  </si>
  <si>
    <t>s4 - CAMP069</t>
  </si>
  <si>
    <t>s5 - SLgm1</t>
  </si>
  <si>
    <t>s6 - SLgm2</t>
  </si>
  <si>
    <t>s7 - SLgm4</t>
  </si>
  <si>
    <t>s12 - U69</t>
  </si>
  <si>
    <t>s13 - A75MM</t>
  </si>
  <si>
    <t>s14 - AMB1/02</t>
  </si>
  <si>
    <t>s15 - AMB2/02</t>
  </si>
  <si>
    <t>s16 - ET1/02</t>
  </si>
  <si>
    <t>s17 - A3-MRO3455</t>
  </si>
  <si>
    <t>s18 - A3-MRO3460</t>
  </si>
  <si>
    <t>s19 - E2/98</t>
  </si>
  <si>
    <t>s20 - E3/98</t>
  </si>
  <si>
    <t>s21 - E5</t>
  </si>
  <si>
    <t>s22 - E11</t>
  </si>
  <si>
    <t>s23 - GS216</t>
  </si>
  <si>
    <t>s24 - GS218</t>
  </si>
  <si>
    <t>s25 - GS234</t>
  </si>
  <si>
    <t>772/300</t>
  </si>
  <si>
    <t>330/120</t>
  </si>
  <si>
    <t>2034/560</t>
  </si>
  <si>
    <t>LB-06</t>
  </si>
  <si>
    <t>LB-08</t>
  </si>
  <si>
    <t>LB-11</t>
  </si>
  <si>
    <t>LB-12</t>
  </si>
  <si>
    <t>SP 81.130</t>
  </si>
  <si>
    <t>SP 81.131</t>
  </si>
  <si>
    <t>SP 81.132</t>
  </si>
  <si>
    <t>SP 81.134</t>
  </si>
  <si>
    <t>SP 81.139</t>
  </si>
  <si>
    <t>SP 81.143</t>
  </si>
  <si>
    <t>SP 81.128</t>
  </si>
  <si>
    <t>SP 81.129</t>
  </si>
  <si>
    <t>RV596</t>
  </si>
  <si>
    <t>RV618</t>
  </si>
  <si>
    <t>RV619</t>
  </si>
  <si>
    <t>RV626</t>
  </si>
  <si>
    <t>RV628</t>
  </si>
  <si>
    <t>RV631</t>
  </si>
  <si>
    <t>RV632</t>
  </si>
  <si>
    <t>RV633</t>
  </si>
  <si>
    <t>RV634</t>
  </si>
  <si>
    <t>RV635</t>
  </si>
  <si>
    <t>RV636</t>
  </si>
  <si>
    <t>RV637</t>
  </si>
  <si>
    <t>RV641</t>
  </si>
  <si>
    <t>RV664</t>
  </si>
  <si>
    <t>RV665</t>
  </si>
  <si>
    <t>RV666</t>
  </si>
  <si>
    <t>RV667</t>
  </si>
  <si>
    <t>elevation added from map 285, Domodossola</t>
  </si>
  <si>
    <t>This sample is listed as sample no. 13 in Spiegel et al. (2001)</t>
  </si>
  <si>
    <t>This sample is listed as sample no. 18 in Spiegel et al. (2001)</t>
  </si>
  <si>
    <t>This sample is listed as sample no. 16 in Spiegel et al. (2001)</t>
  </si>
  <si>
    <t>Crissolo-Paesana</t>
  </si>
  <si>
    <t>V394</t>
  </si>
  <si>
    <t>Venasca</t>
  </si>
  <si>
    <t>V400</t>
  </si>
  <si>
    <t>chl bt gneiss</t>
  </si>
  <si>
    <t>Krummenalp</t>
  </si>
  <si>
    <t>Seward &amp; Mancktelow 1994</t>
  </si>
  <si>
    <t>RS 02</t>
  </si>
  <si>
    <t>MRP 043</t>
  </si>
  <si>
    <t>Erstfeld</t>
  </si>
  <si>
    <t>Bublet</t>
  </si>
  <si>
    <t>Series of Leuk, parautochthonous?</t>
  </si>
  <si>
    <t>Les Follatères</t>
  </si>
  <si>
    <t>bt-ms migmatite</t>
  </si>
  <si>
    <t>MR P 209</t>
  </si>
  <si>
    <t>Stechelberg</t>
  </si>
  <si>
    <t>kfs granite</t>
  </si>
  <si>
    <t>RV1116</t>
  </si>
  <si>
    <t>RV1117</t>
  </si>
  <si>
    <t>RV1118</t>
  </si>
  <si>
    <t>RV1119</t>
  </si>
  <si>
    <t>RV1120</t>
  </si>
  <si>
    <t>RV1121</t>
  </si>
  <si>
    <t>RV1122</t>
  </si>
  <si>
    <t>RV1123</t>
  </si>
  <si>
    <t>RV1124</t>
  </si>
  <si>
    <t>RV1125</t>
  </si>
  <si>
    <t>RV1126</t>
  </si>
  <si>
    <t>RV1500</t>
  </si>
  <si>
    <t>VISO</t>
  </si>
  <si>
    <t>RV836</t>
  </si>
  <si>
    <t>GR2</t>
  </si>
  <si>
    <t>GR3</t>
  </si>
  <si>
    <t>RV737</t>
  </si>
  <si>
    <t>RV738</t>
  </si>
  <si>
    <t>RV739</t>
  </si>
  <si>
    <t>RV821</t>
  </si>
  <si>
    <t>RV822</t>
  </si>
  <si>
    <t>RV823</t>
  </si>
  <si>
    <t>RV824</t>
  </si>
  <si>
    <t>RV825</t>
  </si>
  <si>
    <t>RV826</t>
  </si>
  <si>
    <t>RV827</t>
  </si>
  <si>
    <t>RV828</t>
  </si>
  <si>
    <t>RV829</t>
  </si>
  <si>
    <t>RV830</t>
  </si>
  <si>
    <t>RV831</t>
  </si>
  <si>
    <t>RV832</t>
  </si>
  <si>
    <t>RV833</t>
  </si>
  <si>
    <t>Badbruck</t>
  </si>
  <si>
    <t>DP84</t>
  </si>
  <si>
    <t>North Helvetic flysch (?)</t>
  </si>
  <si>
    <t>MRP 177</t>
  </si>
  <si>
    <t>longitude value had to be corrected to 7°58'</t>
  </si>
  <si>
    <t>banded paragneiss</t>
  </si>
  <si>
    <t>arkosic sandstone</t>
  </si>
  <si>
    <t>coarse paragneiss</t>
  </si>
  <si>
    <t>chl paragneis</t>
  </si>
  <si>
    <t>fine-grained bi gneis</t>
  </si>
  <si>
    <t>granitic ms gneis with kfs augen</t>
  </si>
  <si>
    <t>Chemin St. Christophe - Serre Palas</t>
  </si>
  <si>
    <t>mafic gneiss</t>
  </si>
  <si>
    <t>± 0.6</t>
  </si>
  <si>
    <t>quartzitic gneiss</t>
  </si>
  <si>
    <t>± 0.4</t>
  </si>
  <si>
    <t>V4</t>
  </si>
  <si>
    <t>Pont piéton Vénéon - Les Granges</t>
  </si>
  <si>
    <t>coarse gneiss</t>
  </si>
  <si>
    <t>± 0.3</t>
  </si>
  <si>
    <t>Refuge de l'Alpe du Pin</t>
  </si>
  <si>
    <t>± 0.7</t>
  </si>
  <si>
    <t>V10</t>
  </si>
  <si>
    <t>Valla - Grande Jasse</t>
  </si>
  <si>
    <t>V9</t>
  </si>
  <si>
    <t>Pont - Clos des Eymard</t>
  </si>
  <si>
    <t>amphibolite</t>
  </si>
  <si>
    <t>V8</t>
  </si>
  <si>
    <t>Refuge de la Lavey</t>
  </si>
  <si>
    <t>RV1289</t>
  </si>
  <si>
    <t>V7</t>
  </si>
  <si>
    <t>Plan de la Lavey - Cascade de la Druvet Rau</t>
  </si>
  <si>
    <t>coarse migmatitic gneiss</t>
  </si>
  <si>
    <t>Angera Ronco</t>
  </si>
  <si>
    <t>Southalpine basement</t>
  </si>
  <si>
    <t>Giger, 1991</t>
  </si>
  <si>
    <t>RV371</t>
  </si>
  <si>
    <t>RV372</t>
  </si>
  <si>
    <t>RV373</t>
  </si>
  <si>
    <t>RV374</t>
  </si>
  <si>
    <t>RV375</t>
  </si>
  <si>
    <t>RV376</t>
  </si>
  <si>
    <t>RV377</t>
  </si>
  <si>
    <t>RV378</t>
  </si>
  <si>
    <t>Biaysse valley, Dormillouse parking</t>
  </si>
  <si>
    <t>Biaysse valley, Tete Raisins 2630m</t>
  </si>
  <si>
    <t>Biaysse valley, Malafoisse</t>
  </si>
  <si>
    <t>Ob. Weissenbachtal</t>
  </si>
  <si>
    <t>RV1389</t>
  </si>
  <si>
    <t>HE 2</t>
  </si>
  <si>
    <t>Hocheck</t>
  </si>
  <si>
    <t>coordinates are missing in thesis. Trautwein (2000) also reports a second age for this sample: 139.1±13.2 Ma.</t>
  </si>
  <si>
    <t>Boden</t>
  </si>
  <si>
    <t>RV1406</t>
  </si>
  <si>
    <t>KRA-7</t>
  </si>
  <si>
    <t>Lockenhaus</t>
  </si>
  <si>
    <t>fanglomerate</t>
  </si>
  <si>
    <t>RV1386</t>
  </si>
  <si>
    <t>BS 5</t>
  </si>
  <si>
    <t>Burgstallgraben</t>
  </si>
  <si>
    <t>RV1394</t>
  </si>
  <si>
    <t>FB 5</t>
  </si>
  <si>
    <t>Frankenberg</t>
  </si>
  <si>
    <t>RV1398</t>
  </si>
  <si>
    <t>RS 3</t>
  </si>
  <si>
    <t>Riebschaidtal</t>
  </si>
  <si>
    <t>RV1401</t>
  </si>
  <si>
    <t>RV115</t>
  </si>
  <si>
    <t>RV116</t>
  </si>
  <si>
    <t>RV117</t>
  </si>
  <si>
    <t>RV118</t>
  </si>
  <si>
    <t>RV119</t>
  </si>
  <si>
    <t>RV120</t>
  </si>
  <si>
    <t>RV121</t>
  </si>
  <si>
    <t>RV122</t>
  </si>
  <si>
    <t>RV123</t>
  </si>
  <si>
    <t>RV124</t>
  </si>
  <si>
    <t>RV125</t>
  </si>
  <si>
    <t>RV126</t>
  </si>
  <si>
    <t>RV127</t>
  </si>
  <si>
    <t>Swiss coordinates calculated by Transdat. The samples used from Trautwein (2000) were those with a longitude &lt; 11.5.</t>
  </si>
  <si>
    <t>Swiss coordinates calculated by Transdat.</t>
  </si>
  <si>
    <t>Greifenstein nappe</t>
  </si>
  <si>
    <t>1100/280</t>
  </si>
  <si>
    <t>tunnel, grand Châtelard</t>
  </si>
  <si>
    <t>These data were provided by P.van der Beek (23.08.04), modified A. Vernon (26.11.05)</t>
  </si>
  <si>
    <t>Mont Fort nappe???</t>
  </si>
  <si>
    <t>260/64</t>
  </si>
  <si>
    <t>Arosa zone</t>
  </si>
  <si>
    <t>Pitz-Brücke-1</t>
  </si>
  <si>
    <t>RS 21</t>
  </si>
  <si>
    <t>Vale di Susa, S. Antonio di Susa, Mte Baraccone</t>
  </si>
  <si>
    <t>aplite &amp; gneiss</t>
  </si>
  <si>
    <t>Champsaur sandst.</t>
  </si>
  <si>
    <t>Lillaz</t>
  </si>
  <si>
    <t>V386</t>
  </si>
  <si>
    <t>MR P 311</t>
  </si>
  <si>
    <t>Castione</t>
  </si>
  <si>
    <t>Salweide</t>
  </si>
  <si>
    <t>Gasteiner Alpenstrasse</t>
  </si>
  <si>
    <t>Böckstein-S</t>
  </si>
  <si>
    <t>Kreuzkogel</t>
  </si>
  <si>
    <t>AZ/PG/1</t>
  </si>
  <si>
    <t>AZ/PG/2</t>
  </si>
  <si>
    <t>Bilkengrat gneis</t>
  </si>
  <si>
    <t>flysch of the Niesen nappe</t>
  </si>
  <si>
    <t>MRP 074</t>
  </si>
  <si>
    <t>Hotel Hochfirst</t>
  </si>
  <si>
    <t>Ganderberg</t>
  </si>
  <si>
    <t>Hohe Wilde, Gipfel</t>
  </si>
  <si>
    <t>s8 - SLme7</t>
  </si>
  <si>
    <t>s9 - CPG4</t>
  </si>
  <si>
    <t>The zircon age is a weighted age out of three age determinations (by three observers), coordinates measured on thesis map by AV</t>
  </si>
  <si>
    <t>KAW 2761</t>
  </si>
  <si>
    <t>Eggishorn</t>
  </si>
  <si>
    <t>bt-ser gneiss</t>
  </si>
  <si>
    <t>2-mica gneiss</t>
  </si>
  <si>
    <t>Silvretta nappe</t>
  </si>
  <si>
    <t>Wagner et al., 1977, Flisch, 1986</t>
  </si>
  <si>
    <t>KAW 0233</t>
  </si>
  <si>
    <t>Plattas</t>
  </si>
  <si>
    <t>KAW 0285</t>
  </si>
  <si>
    <t>SP 81.116</t>
  </si>
  <si>
    <t>SP 81.117</t>
  </si>
  <si>
    <t>SP 81.118</t>
  </si>
  <si>
    <t>SP 81.120</t>
  </si>
  <si>
    <t>SP 81.121</t>
  </si>
  <si>
    <t>SP 81.125</t>
  </si>
  <si>
    <t>SP 81.126</t>
  </si>
  <si>
    <t>Schlegeis road</t>
  </si>
  <si>
    <t>Schlegeis reserv.</t>
  </si>
  <si>
    <t>Rieserferner</t>
  </si>
  <si>
    <t>Gais</t>
  </si>
  <si>
    <t>Sand in Taufers</t>
  </si>
  <si>
    <t>Zinnsnock</t>
  </si>
  <si>
    <t>MRP 200</t>
  </si>
  <si>
    <t>La Rasse</t>
  </si>
  <si>
    <t>KAW 0409</t>
  </si>
  <si>
    <t>Spitzhörnli</t>
  </si>
  <si>
    <t>RV643</t>
  </si>
  <si>
    <t>coordinates taken from figure 2 in manuscript. The (1999) paper notes a zircon age of 16 Ma. Figure 8 (2003) gives a zircon age of 15.0 Ma.</t>
  </si>
  <si>
    <t>01 An TA</t>
  </si>
  <si>
    <t>02 An TA</t>
  </si>
  <si>
    <t>03 An TA</t>
  </si>
  <si>
    <t>04 An TA</t>
  </si>
  <si>
    <t>DB 9016</t>
  </si>
  <si>
    <t>sample locality estimated from Fig. 4.10 in thesis.</t>
  </si>
  <si>
    <t>Frauenwand</t>
  </si>
  <si>
    <t>MRP 192</t>
  </si>
  <si>
    <t>Lasinetto</t>
  </si>
  <si>
    <t>V387</t>
  </si>
  <si>
    <t>Traversella-1</t>
  </si>
  <si>
    <t>granite dike</t>
  </si>
  <si>
    <t>V391</t>
  </si>
  <si>
    <t>Condove</t>
  </si>
  <si>
    <t>porphyritic granite</t>
  </si>
  <si>
    <t>V393</t>
  </si>
  <si>
    <t>SP 81.187</t>
  </si>
  <si>
    <t>SP 82.188</t>
  </si>
  <si>
    <t>SP 82.189</t>
  </si>
  <si>
    <t>SP 82.194</t>
  </si>
  <si>
    <t>SP 82.195</t>
  </si>
  <si>
    <t>SP 82.201</t>
  </si>
  <si>
    <t>SP 82.202</t>
  </si>
  <si>
    <t>SP 82.203</t>
  </si>
  <si>
    <t>Viola 2000</t>
  </si>
  <si>
    <t>Soom, 1990</t>
  </si>
  <si>
    <t>KAW 0520</t>
  </si>
  <si>
    <t>bt-ms augen gneiss</t>
  </si>
  <si>
    <t>KAW 0550</t>
  </si>
  <si>
    <t>Ponte Baffo</t>
  </si>
  <si>
    <t>V413</t>
  </si>
  <si>
    <t>migmatitic gneiss</t>
  </si>
  <si>
    <t>V424</t>
  </si>
  <si>
    <t>Borgofranco di Ivrea</t>
  </si>
  <si>
    <t>Mont Viso Ophiolite</t>
  </si>
  <si>
    <t>RV1348</t>
  </si>
  <si>
    <t>Me 98-03</t>
  </si>
  <si>
    <t>RV1493</t>
  </si>
  <si>
    <t>a</t>
  </si>
  <si>
    <t>s28 - MF42/94</t>
  </si>
  <si>
    <t>s29 - MRO2460</t>
  </si>
  <si>
    <t>s30 - U34</t>
  </si>
  <si>
    <t>Malusà et al. 2005</t>
  </si>
  <si>
    <t>350/230</t>
  </si>
  <si>
    <t>33/55</t>
  </si>
  <si>
    <t>350/110</t>
  </si>
  <si>
    <t>Heiligenblut</t>
  </si>
  <si>
    <t>Gedaunern</t>
  </si>
  <si>
    <t>Hochreichhart</t>
  </si>
  <si>
    <t>RV1345</t>
  </si>
  <si>
    <t>Me 98-02</t>
  </si>
  <si>
    <t>RV1350</t>
  </si>
  <si>
    <t>Me 98-01</t>
  </si>
  <si>
    <t>st.dev.</t>
  </si>
  <si>
    <t>coordinates taken from figure 2 in manuscript. The (1999) paper notes an apatite age of 9.9 Ma.</t>
  </si>
  <si>
    <t>V1</t>
  </si>
  <si>
    <t>Rochetaillée</t>
  </si>
  <si>
    <t>Rte. De Huez</t>
  </si>
  <si>
    <t>Barrage du Clapier</t>
  </si>
  <si>
    <t>Belledonne/Grandes Rousses massif</t>
  </si>
  <si>
    <t>Lessolo</t>
  </si>
  <si>
    <t>RV254</t>
  </si>
  <si>
    <t>RV255</t>
  </si>
  <si>
    <t>RV256</t>
  </si>
  <si>
    <t>RV257</t>
  </si>
  <si>
    <t>RV258</t>
  </si>
  <si>
    <t>P. van der Beek, unpublished</t>
  </si>
  <si>
    <t>section N-S</t>
  </si>
  <si>
    <t>RV259</t>
  </si>
  <si>
    <t>RV260</t>
  </si>
  <si>
    <t>RV261</t>
  </si>
  <si>
    <t>RV262</t>
  </si>
  <si>
    <t>RV263</t>
  </si>
  <si>
    <t>RV264</t>
  </si>
  <si>
    <t>RV265</t>
  </si>
  <si>
    <t>RV266</t>
  </si>
  <si>
    <t>RV267</t>
  </si>
  <si>
    <t>RV268</t>
  </si>
  <si>
    <t>RV269</t>
  </si>
  <si>
    <t>RV270</t>
  </si>
  <si>
    <t>Matterhorn S</t>
  </si>
  <si>
    <t>Alpe Pian del Nido</t>
  </si>
  <si>
    <t>KAW 1383</t>
  </si>
  <si>
    <t>micro granitic gneiss</t>
  </si>
  <si>
    <t>Matterhorn</t>
  </si>
  <si>
    <t>Siviez-Mischabel nappe</t>
  </si>
  <si>
    <t>KAW 0286</t>
  </si>
  <si>
    <t>Cascata</t>
  </si>
  <si>
    <t>KAW 0311</t>
  </si>
  <si>
    <t>Cher</t>
  </si>
  <si>
    <t>Verwalltal</t>
  </si>
  <si>
    <t>bt-plag gneiss</t>
  </si>
  <si>
    <t>KAW 2417</t>
  </si>
  <si>
    <t>RV370</t>
  </si>
  <si>
    <t>Humpelgraben quarry</t>
  </si>
  <si>
    <t>Gleinalm dome</t>
  </si>
  <si>
    <t>Neubauer et al. 1999</t>
  </si>
  <si>
    <t>200/150</t>
  </si>
  <si>
    <t>Hohe Wand</t>
  </si>
  <si>
    <t>Patscherkofel</t>
  </si>
  <si>
    <t>Schwaz</t>
  </si>
  <si>
    <t>KAW 0384</t>
  </si>
  <si>
    <t>KAW 2726</t>
  </si>
  <si>
    <t>AL 1</t>
  </si>
  <si>
    <t>Biaysse valley, Torrent des Tronches</t>
  </si>
  <si>
    <t>Ahornspitze</t>
  </si>
  <si>
    <t>Lacknerbrunn</t>
  </si>
  <si>
    <t>Dornauberg</t>
  </si>
  <si>
    <t>Grosser Löffler</t>
  </si>
  <si>
    <t>KAW 0161</t>
  </si>
  <si>
    <t>Gabi</t>
  </si>
  <si>
    <t>Monte Leone nappe</t>
  </si>
  <si>
    <t>MR P 208</t>
  </si>
  <si>
    <t>Soom, 1990, Hunziker et al., 1969</t>
  </si>
  <si>
    <t>RV110</t>
  </si>
  <si>
    <t>RV111</t>
  </si>
  <si>
    <t>RV112</t>
  </si>
  <si>
    <t>RV113</t>
  </si>
  <si>
    <t>RV114</t>
  </si>
  <si>
    <t>the site of the tunnel sample is not known, from the elevation, it must be somewhere in the middle part of the tunnel, i.e. close to the southern end of the granite</t>
  </si>
  <si>
    <t>coordinates taken from map (sheet 292 "Courmayeur").</t>
  </si>
  <si>
    <t>RV128</t>
  </si>
  <si>
    <t>RV129</t>
  </si>
  <si>
    <t>RV130</t>
  </si>
  <si>
    <t>RV131</t>
  </si>
  <si>
    <t>RV132</t>
  </si>
  <si>
    <t>RV133</t>
  </si>
  <si>
    <t>RV134</t>
  </si>
  <si>
    <t>Reiselsberg sandstone</t>
  </si>
  <si>
    <t>RV1462</t>
  </si>
  <si>
    <t>MF8</t>
  </si>
  <si>
    <t>RV1463</t>
  </si>
  <si>
    <t>MF7</t>
  </si>
  <si>
    <t>CG</t>
  </si>
  <si>
    <t>Cirque de la Gavie</t>
  </si>
  <si>
    <t>albitite in ophiolite</t>
  </si>
  <si>
    <t>Piémontais</t>
  </si>
  <si>
    <t>Schwartz 2000</t>
  </si>
  <si>
    <t>Vale di Susa, S. Antonio di Susa, San Valeriano</t>
  </si>
  <si>
    <t>Eisten-1</t>
  </si>
  <si>
    <t>Kreuzjoch</t>
  </si>
  <si>
    <t>Vale di Susa, S. Antonio di Susa, Rubiana</t>
  </si>
  <si>
    <t>RV160</t>
  </si>
  <si>
    <t>RV161</t>
  </si>
  <si>
    <t>RV162</t>
  </si>
  <si>
    <t>RV163</t>
  </si>
  <si>
    <t>RV164</t>
  </si>
  <si>
    <t>RV165</t>
  </si>
  <si>
    <t>RV166</t>
  </si>
  <si>
    <t>RV167</t>
  </si>
  <si>
    <t>RV168</t>
  </si>
  <si>
    <t>RV169</t>
  </si>
  <si>
    <t>RV170</t>
  </si>
  <si>
    <t>microdiorite (sill)</t>
  </si>
  <si>
    <t>RV178</t>
  </si>
  <si>
    <t>RV179</t>
  </si>
  <si>
    <t>RV180</t>
  </si>
  <si>
    <t>Grava-Serie, Bündnerschiefer</t>
  </si>
  <si>
    <t>brecciose glc sandstone</t>
  </si>
  <si>
    <t>260/100</t>
  </si>
  <si>
    <t>greenschist from ophiolite</t>
  </si>
  <si>
    <t>Brunau</t>
  </si>
  <si>
    <t>Ache-Brücke</t>
  </si>
  <si>
    <t>Aschbach</t>
  </si>
  <si>
    <t>Schöllenen</t>
  </si>
  <si>
    <t>MW 237</t>
  </si>
  <si>
    <t>AZ/G/1</t>
  </si>
  <si>
    <t>Stettiner Hütte</t>
  </si>
  <si>
    <t>Aquitanian, Subalpine Molasse</t>
  </si>
  <si>
    <t>MR P 222</t>
  </si>
  <si>
    <t>MRP 022</t>
  </si>
  <si>
    <t>Ilfinger Hütte-2</t>
  </si>
  <si>
    <t>Ilfinger Hütte -3</t>
  </si>
  <si>
    <t>Sterzing</t>
  </si>
  <si>
    <t>Jaufenpass</t>
  </si>
  <si>
    <t>Mittewald</t>
  </si>
  <si>
    <t>St. Margarethen</t>
  </si>
  <si>
    <t>ms-chl gneis</t>
  </si>
  <si>
    <t>GI 149</t>
  </si>
  <si>
    <t>Val Gardena sandstone (Upper Permian)</t>
  </si>
  <si>
    <t>91P.6</t>
  </si>
  <si>
    <t>91P.3</t>
  </si>
  <si>
    <t>91P.9</t>
  </si>
  <si>
    <t>JB13</t>
  </si>
  <si>
    <t>JB80</t>
  </si>
  <si>
    <t>91P.1</t>
  </si>
  <si>
    <t>Jas Roux2</t>
  </si>
  <si>
    <t>JB60</t>
  </si>
  <si>
    <t>94P.17</t>
  </si>
  <si>
    <t>Jas Roux1</t>
  </si>
  <si>
    <t>apatite FT age</t>
  </si>
  <si>
    <t>zircon FT age</t>
  </si>
  <si>
    <t>This age is the weihgted mean out of three age determinations: 93.1±6 (10 crystals, A.C. Morillon), 96.7±4.6 (10 crystals, B. Jakni), 93.1±6.0 (7 crystals, E. Labrin)</t>
  </si>
  <si>
    <t>RV1483</t>
  </si>
  <si>
    <t>V363</t>
  </si>
  <si>
    <t>Pte di Laval</t>
  </si>
  <si>
    <t>metaquartz diorite</t>
  </si>
  <si>
    <t>V364</t>
  </si>
  <si>
    <t>V366</t>
  </si>
  <si>
    <t>Meglion-Frassiney</t>
  </si>
  <si>
    <t>Bard</t>
  </si>
  <si>
    <t>KAW 0478</t>
  </si>
  <si>
    <t>Anzola quarry</t>
  </si>
  <si>
    <t>metapelite</t>
  </si>
  <si>
    <t>KAW 0504</t>
  </si>
  <si>
    <t>Carmine Inferiore</t>
  </si>
  <si>
    <t>Gurnigel flysch, Ultrahelvetic</t>
  </si>
  <si>
    <t>Codera</t>
  </si>
  <si>
    <t>KAW 0558</t>
  </si>
  <si>
    <t>Oyace</t>
  </si>
  <si>
    <t>Chlauserli</t>
  </si>
  <si>
    <t>A 14</t>
  </si>
  <si>
    <t>Monte Prosa</t>
  </si>
  <si>
    <t>A 15</t>
  </si>
  <si>
    <t>Gotthardpass</t>
  </si>
  <si>
    <t>A 16</t>
  </si>
  <si>
    <t>CRE26</t>
  </si>
  <si>
    <t>RV1480</t>
  </si>
  <si>
    <t>CRE24</t>
  </si>
  <si>
    <t>Langhian (c. 15)</t>
  </si>
  <si>
    <t>RV1501</t>
  </si>
  <si>
    <t>VE</t>
  </si>
  <si>
    <t>Velem</t>
  </si>
  <si>
    <t>RV1520</t>
  </si>
  <si>
    <t>MH12</t>
  </si>
  <si>
    <t>Crevoladossola</t>
  </si>
  <si>
    <t>RV1529</t>
  </si>
  <si>
    <t>granite di Monalto</t>
  </si>
  <si>
    <t>V425</t>
  </si>
  <si>
    <t>RV1319</t>
  </si>
  <si>
    <t>deformed granite</t>
  </si>
  <si>
    <t>HS1</t>
  </si>
  <si>
    <t>The indicated age is the weighted mean of two ages of 6.4±0.4 (160/100) and 7.4±1.0 (143/55).</t>
  </si>
  <si>
    <t>RV1454</t>
  </si>
  <si>
    <t>SASP 24</t>
  </si>
  <si>
    <t>Oligocene, Taveyannaz-Serie</t>
  </si>
  <si>
    <t>Hammer</t>
  </si>
  <si>
    <t>RV1502</t>
  </si>
  <si>
    <t>Ve 9</t>
  </si>
  <si>
    <t>Velem-9, 102m</t>
  </si>
  <si>
    <t>The sample locality was estimated from  figure 1.</t>
  </si>
  <si>
    <t>RV1497</t>
  </si>
  <si>
    <t>VL 77</t>
  </si>
  <si>
    <t>RV1426</t>
  </si>
  <si>
    <t>Steiner, 1984</t>
  </si>
  <si>
    <t>KAW 1874</t>
  </si>
  <si>
    <t>Alpe Scheggia</t>
  </si>
  <si>
    <t>6*</t>
  </si>
  <si>
    <t>12*</t>
  </si>
  <si>
    <t>01*</t>
  </si>
  <si>
    <t>102*</t>
  </si>
  <si>
    <t>103*</t>
  </si>
  <si>
    <t>114*</t>
  </si>
  <si>
    <t>62*</t>
  </si>
  <si>
    <t>02*</t>
  </si>
  <si>
    <t>67*</t>
  </si>
  <si>
    <t>grains counted</t>
  </si>
  <si>
    <t>reference</t>
  </si>
  <si>
    <t>C.le Eaux Rousses, Bardoney Valley</t>
  </si>
  <si>
    <t>Pillonet klippen</t>
  </si>
  <si>
    <t>Emilius klippen</t>
  </si>
  <si>
    <t>Polinik</t>
  </si>
  <si>
    <t>Schoberboden</t>
  </si>
  <si>
    <t>Böckstein</t>
  </si>
  <si>
    <t>s26 - GS330</t>
  </si>
  <si>
    <t>s27 - GS339</t>
  </si>
  <si>
    <t>RV1414</t>
  </si>
  <si>
    <t>Pechgraben</t>
  </si>
  <si>
    <t>SP 79.28</t>
  </si>
  <si>
    <t>Lago Sambuco</t>
  </si>
  <si>
    <t>Matorello gneiss</t>
  </si>
  <si>
    <t>RV1149</t>
  </si>
  <si>
    <t>RV1150</t>
  </si>
  <si>
    <t>RV1151</t>
  </si>
  <si>
    <t>RV1152</t>
  </si>
  <si>
    <t>Dora Maira</t>
  </si>
  <si>
    <t>V534</t>
  </si>
  <si>
    <t>RV352</t>
  </si>
  <si>
    <t>RV353</t>
  </si>
  <si>
    <t>RV354</t>
  </si>
  <si>
    <t>RV355</t>
  </si>
  <si>
    <t>RV356</t>
  </si>
  <si>
    <t>RV357</t>
  </si>
  <si>
    <t>RV358</t>
  </si>
  <si>
    <t>RV359</t>
  </si>
  <si>
    <t>RV360</t>
  </si>
  <si>
    <t>RV361</t>
  </si>
  <si>
    <t>RV362</t>
  </si>
  <si>
    <t>RV363</t>
  </si>
  <si>
    <t>RV364</t>
  </si>
  <si>
    <t>RV365</t>
  </si>
  <si>
    <t>RV366</t>
  </si>
  <si>
    <t>RV367</t>
  </si>
  <si>
    <t>RV368</t>
  </si>
  <si>
    <t>RV369</t>
  </si>
  <si>
    <t>Kobernausser</t>
  </si>
  <si>
    <t>metadiorite pebble</t>
  </si>
  <si>
    <t>RV1456</t>
  </si>
  <si>
    <t>Schöder Bach</t>
  </si>
  <si>
    <t>Miocene, Eastern Alps</t>
  </si>
  <si>
    <t>Kázmer et al. 2003</t>
  </si>
  <si>
    <t>RV1471</t>
  </si>
  <si>
    <t>1C/D</t>
  </si>
  <si>
    <t>RV1496</t>
  </si>
  <si>
    <t>e</t>
  </si>
  <si>
    <t>Agnel</t>
  </si>
  <si>
    <t>trondjhemitic vein in gabbro, blueschist facies</t>
  </si>
  <si>
    <t>RV1382</t>
  </si>
  <si>
    <t>TB 8</t>
  </si>
  <si>
    <t>Taubenbach</t>
  </si>
  <si>
    <t>Südlicher Vollschotter</t>
  </si>
  <si>
    <t>RV1392</t>
  </si>
  <si>
    <t>SL 5</t>
  </si>
  <si>
    <t>Schalchen</t>
  </si>
  <si>
    <t>RV1393</t>
  </si>
  <si>
    <t>OW 3</t>
  </si>
  <si>
    <t>RV1285</t>
  </si>
  <si>
    <t>Kellerjoch</t>
  </si>
  <si>
    <t>Kaltenbach</t>
  </si>
  <si>
    <t>Stumm</t>
  </si>
  <si>
    <t>Mayrhofen</t>
  </si>
  <si>
    <t>RV100</t>
  </si>
  <si>
    <t>RV101</t>
  </si>
  <si>
    <t>RV102</t>
  </si>
  <si>
    <t>RV103</t>
  </si>
  <si>
    <t>RV104</t>
  </si>
  <si>
    <t>RV105</t>
  </si>
  <si>
    <t>RV106</t>
  </si>
  <si>
    <t>RV107</t>
  </si>
  <si>
    <t>RV108</t>
  </si>
  <si>
    <t>RV109</t>
  </si>
  <si>
    <t>grt-mica schist</t>
  </si>
  <si>
    <t>Northhelvetic flysch</t>
  </si>
  <si>
    <t>MRT 014</t>
  </si>
  <si>
    <t>Scheidsattel</t>
  </si>
  <si>
    <t>MRT 017</t>
  </si>
  <si>
    <t>V. Veneto sandstone</t>
  </si>
  <si>
    <t>Late Tortonian (c. 7)</t>
  </si>
  <si>
    <t>Zattin et al. 2003</t>
  </si>
  <si>
    <t>RV1476</t>
  </si>
  <si>
    <t>CRE4</t>
  </si>
  <si>
    <t>M. Baldo Formation</t>
  </si>
  <si>
    <t>Langhian (c. 15.5)</t>
  </si>
  <si>
    <t>RV1478</t>
  </si>
  <si>
    <t>CRE2</t>
  </si>
  <si>
    <t>S. Gregorio sandstone</t>
  </si>
  <si>
    <t>RV142</t>
  </si>
  <si>
    <t>RV143</t>
  </si>
  <si>
    <t>RV135</t>
  </si>
  <si>
    <t>RV136</t>
  </si>
  <si>
    <t>RV137</t>
  </si>
  <si>
    <t>RV138</t>
  </si>
  <si>
    <t>RV139</t>
  </si>
  <si>
    <t>RV140</t>
  </si>
  <si>
    <t>RV141</t>
  </si>
  <si>
    <t>Altlengbach sandstone</t>
  </si>
  <si>
    <t>Novate granite</t>
  </si>
  <si>
    <t>Wagner &amp; Reimer, 1972, Wagner et al., 1977, Soom, 1990</t>
  </si>
  <si>
    <t>KAW 0164</t>
  </si>
  <si>
    <t xml:space="preserve">Late Tort.-Mess (c. 5.5), </t>
  </si>
  <si>
    <t>RV1532</t>
  </si>
  <si>
    <t>MH23</t>
  </si>
  <si>
    <t>South Ossola</t>
  </si>
  <si>
    <t>Monte Rose nappe</t>
  </si>
  <si>
    <t>Keller et al., 2005</t>
  </si>
  <si>
    <t>Paper in EgH, data from M. Hess diploma thesis, Basel</t>
  </si>
  <si>
    <t>RV1528</t>
  </si>
  <si>
    <t>MH21</t>
  </si>
  <si>
    <t>Camughera-Moncucco unit</t>
  </si>
  <si>
    <t>RV1526</t>
  </si>
  <si>
    <t>MH20</t>
  </si>
  <si>
    <t>Domodossola</t>
  </si>
  <si>
    <t>RV1531</t>
  </si>
  <si>
    <t>Rotspitz zone, Penninic</t>
  </si>
  <si>
    <t>MR P 263</t>
  </si>
  <si>
    <t>500/110</t>
  </si>
  <si>
    <t>RV171</t>
  </si>
  <si>
    <t>RV172</t>
  </si>
  <si>
    <t>RV173</t>
  </si>
  <si>
    <t>RV174</t>
  </si>
  <si>
    <t>RV175</t>
  </si>
  <si>
    <t>RV176</t>
  </si>
  <si>
    <t>RV177</t>
  </si>
  <si>
    <t>CRE15</t>
  </si>
  <si>
    <t>Montello Conglomerate</t>
  </si>
  <si>
    <t xml:space="preserve">Late Tort.-Mess (c. 6), </t>
  </si>
  <si>
    <t>RV1487</t>
  </si>
  <si>
    <t>These data were provided by P.van der Beek (23.08.04), modified A. Vernon (18.01.05). F91P.9 is given arbitrary coordinnates at 300m ENE from 91P.9 (200m higher, and same location on the map)</t>
  </si>
  <si>
    <t>Sabil 1995</t>
  </si>
  <si>
    <t>Pill</t>
  </si>
  <si>
    <t>In Jakni 1999, an earlier age of 29.7±1.4 (based on population method, 122/119, and a mean track length of 14.4 are reported.</t>
  </si>
  <si>
    <t>RV1470</t>
  </si>
  <si>
    <t>95MO12a</t>
  </si>
  <si>
    <t>Saint Tropez</t>
  </si>
  <si>
    <t>RV1469</t>
  </si>
  <si>
    <t>MF3</t>
  </si>
  <si>
    <t>Carpena (1992) reports an age of 9.9 Ma for the same locality. Coordinates measured on author's map by A. Vernon</t>
  </si>
  <si>
    <t>306596.472</t>
  </si>
  <si>
    <t>4975961.519</t>
  </si>
  <si>
    <t>310051.939</t>
  </si>
  <si>
    <t>4969885.211</t>
  </si>
  <si>
    <t>322179.788</t>
  </si>
  <si>
    <t>4982190.853</t>
  </si>
  <si>
    <t>320041.892</t>
  </si>
  <si>
    <t>4980734.788</t>
  </si>
  <si>
    <t>coordinates taken from figure 2 in manuscript. The age of 10.3 Ma comes from figure 8 (2003).</t>
  </si>
  <si>
    <t>SP 81.181</t>
  </si>
  <si>
    <t>SP 81.183</t>
  </si>
  <si>
    <t>SP 81.184</t>
  </si>
  <si>
    <t>phyllonitic gneiss</t>
  </si>
  <si>
    <t>Cenoman-Turon, Staufen-Höllengebirg nappe</t>
  </si>
  <si>
    <t>RV1441</t>
  </si>
  <si>
    <t>SASP 43</t>
  </si>
  <si>
    <t>RV892</t>
  </si>
  <si>
    <t>Err-Bernina nappe</t>
  </si>
  <si>
    <t>KAW 0553</t>
  </si>
  <si>
    <t>RV893</t>
  </si>
  <si>
    <t>RV894</t>
  </si>
  <si>
    <t>RV895</t>
  </si>
  <si>
    <t>RV896</t>
  </si>
  <si>
    <t>RV897</t>
  </si>
  <si>
    <t>RV898</t>
  </si>
  <si>
    <t>RV899</t>
  </si>
  <si>
    <t>RV900</t>
  </si>
  <si>
    <t>RV901</t>
  </si>
  <si>
    <t>RV902</t>
  </si>
  <si>
    <t>RV903</t>
  </si>
  <si>
    <t>RV904</t>
  </si>
  <si>
    <t>RV905</t>
  </si>
  <si>
    <t>RV906</t>
  </si>
  <si>
    <t>RV907</t>
  </si>
  <si>
    <t>RV908</t>
  </si>
  <si>
    <t>RV909</t>
  </si>
  <si>
    <t>RV910</t>
  </si>
  <si>
    <t>RV911</t>
  </si>
  <si>
    <t>RV912</t>
  </si>
  <si>
    <t>RV913</t>
  </si>
  <si>
    <t>RV914</t>
  </si>
  <si>
    <t>RV915</t>
  </si>
  <si>
    <t>MH25</t>
  </si>
  <si>
    <t>RV1527</t>
  </si>
  <si>
    <t>Hugh Sinclair, unpublished</t>
  </si>
  <si>
    <t>pooled age, the mean age is 18,9 +-11,6 !!</t>
  </si>
  <si>
    <t xml:space="preserve">InnertKirchen towards Guttannen, first tunnel  </t>
  </si>
  <si>
    <t>KAW 0224</t>
  </si>
  <si>
    <t>Sand</t>
  </si>
  <si>
    <t>KAW 0223</t>
  </si>
  <si>
    <t>Foppiano</t>
  </si>
  <si>
    <t>K 7</t>
  </si>
  <si>
    <t>Berggasthof Schöne Aussicht</t>
  </si>
  <si>
    <t>lower Cretaceous Rossfeldschichten, Staufen-Höllengebirg nappe</t>
  </si>
  <si>
    <t>RV1434</t>
  </si>
  <si>
    <t>SASP 21</t>
  </si>
  <si>
    <t>Millstätter See</t>
  </si>
  <si>
    <t>grt-2-mica gneis</t>
  </si>
  <si>
    <t>Millstätt series</t>
  </si>
  <si>
    <t>500/300</t>
  </si>
  <si>
    <t>RV1514</t>
  </si>
  <si>
    <t>A 94</t>
  </si>
  <si>
    <t>Oberkohlstetten</t>
  </si>
  <si>
    <t>RV1424</t>
  </si>
  <si>
    <t>Altersbach</t>
  </si>
  <si>
    <t>Carnian sandstone</t>
  </si>
  <si>
    <t>101*</t>
  </si>
  <si>
    <t>110*</t>
  </si>
  <si>
    <t>10*</t>
  </si>
  <si>
    <t>15*</t>
  </si>
  <si>
    <t>Obervellach</t>
  </si>
  <si>
    <t>Stallhofen</t>
  </si>
  <si>
    <t>160/150</t>
  </si>
  <si>
    <t>900/900</t>
  </si>
  <si>
    <t>Cascade des 7 Laux</t>
  </si>
  <si>
    <t>Mne des 7 Laux</t>
  </si>
  <si>
    <t>Tête de l'Homme</t>
  </si>
  <si>
    <t>Eau d'Olle</t>
  </si>
  <si>
    <t>Barrage de Gd. Maison</t>
  </si>
  <si>
    <t>RV1130</t>
  </si>
  <si>
    <t>RV1131</t>
  </si>
  <si>
    <t>RV1132</t>
  </si>
  <si>
    <t>RV1133</t>
  </si>
  <si>
    <t>RV1134</t>
  </si>
  <si>
    <t>RV1135</t>
  </si>
  <si>
    <t>RV1136</t>
  </si>
  <si>
    <t>RV1137</t>
  </si>
  <si>
    <t>RV1138</t>
  </si>
  <si>
    <t>RV1139</t>
  </si>
  <si>
    <t>RV1140</t>
  </si>
  <si>
    <t>RV1141</t>
  </si>
  <si>
    <t>RV1142</t>
  </si>
  <si>
    <t>RV1143</t>
  </si>
  <si>
    <t>RV1144</t>
  </si>
  <si>
    <t>RV1145</t>
  </si>
  <si>
    <t>RV1146</t>
  </si>
  <si>
    <t>RV1147</t>
  </si>
  <si>
    <t>RV1148</t>
  </si>
  <si>
    <t>veins in gabbro, blueschist facies</t>
  </si>
  <si>
    <t>V619</t>
  </si>
  <si>
    <t>Crevacioce</t>
  </si>
  <si>
    <t>Permian tuff</t>
  </si>
  <si>
    <t>V621</t>
  </si>
  <si>
    <t>Costa Dardella</t>
  </si>
  <si>
    <t>V622</t>
  </si>
  <si>
    <t>Calizzano</t>
  </si>
  <si>
    <t>V623</t>
  </si>
  <si>
    <t>Nucetto</t>
  </si>
  <si>
    <t>Fracisco</t>
  </si>
  <si>
    <t xml:space="preserve">KAW 1520 </t>
  </si>
  <si>
    <t>KAW 1884</t>
  </si>
  <si>
    <t>Moghegno</t>
  </si>
  <si>
    <t>massive gneiss</t>
  </si>
  <si>
    <t>Glacier d'Argentière</t>
  </si>
  <si>
    <t>RV1275</t>
  </si>
  <si>
    <t>RV1276</t>
  </si>
  <si>
    <t>RV1277</t>
  </si>
  <si>
    <t>RV1385</t>
  </si>
  <si>
    <t>NA 38/3</t>
  </si>
  <si>
    <t>RV1278</t>
  </si>
  <si>
    <t>RV1279</t>
  </si>
  <si>
    <t>RV1280</t>
  </si>
  <si>
    <t>RV1281</t>
  </si>
  <si>
    <t>RV1282</t>
  </si>
  <si>
    <t>RV1283</t>
  </si>
  <si>
    <t>RV1284</t>
  </si>
  <si>
    <t>RV1268</t>
  </si>
  <si>
    <t>RV1269</t>
  </si>
  <si>
    <t>RV1270</t>
  </si>
  <si>
    <t>RV1271</t>
  </si>
  <si>
    <t>RV1272</t>
  </si>
  <si>
    <t>RV1273</t>
  </si>
  <si>
    <t>RV1274</t>
  </si>
  <si>
    <t>RV1286</t>
  </si>
  <si>
    <t>RV1287</t>
  </si>
  <si>
    <t>RV1288</t>
  </si>
  <si>
    <t>RV097</t>
  </si>
  <si>
    <t>RV098</t>
  </si>
  <si>
    <t>RV099</t>
  </si>
  <si>
    <t>Two repeated measurements give ages of 31±2.6 and 27±2.3 Ma.</t>
  </si>
  <si>
    <t>Pichl</t>
  </si>
  <si>
    <t>Wölzer crystalline</t>
  </si>
  <si>
    <t>RV1474</t>
  </si>
  <si>
    <t>CAL 1</t>
  </si>
  <si>
    <t>Cima d'Asta Massif</t>
  </si>
  <si>
    <t>grt-mica schist &amp; gneiss</t>
  </si>
  <si>
    <t>SIO-05</t>
    <phoneticPr fontId="0" type="noConversion"/>
  </si>
  <si>
    <t>SIO-07</t>
    <phoneticPr fontId="0" type="noConversion"/>
  </si>
  <si>
    <t>SIO-06</t>
    <phoneticPr fontId="0" type="noConversion"/>
  </si>
  <si>
    <t>SIO-08</t>
  </si>
  <si>
    <t>SIO-02</t>
    <phoneticPr fontId="0" type="noConversion"/>
  </si>
  <si>
    <t>SIO-03</t>
    <phoneticPr fontId="0" type="noConversion"/>
  </si>
  <si>
    <t>SIO-04</t>
    <phoneticPr fontId="0" type="noConversion"/>
  </si>
  <si>
    <t>VIS-01</t>
    <phoneticPr fontId="0" type="noConversion"/>
  </si>
  <si>
    <t>RV1741</t>
  </si>
  <si>
    <t>RV1742</t>
  </si>
  <si>
    <t>RV1743</t>
  </si>
  <si>
    <t>RV1744</t>
  </si>
  <si>
    <t>RV1745</t>
  </si>
  <si>
    <t>RV144</t>
  </si>
  <si>
    <t>RV145</t>
  </si>
  <si>
    <t>RV146</t>
  </si>
  <si>
    <t>RV147</t>
  </si>
  <si>
    <t>RV148</t>
  </si>
  <si>
    <t>RV149</t>
  </si>
  <si>
    <t>RV150</t>
  </si>
  <si>
    <t>RV151</t>
  </si>
  <si>
    <t>RV152</t>
  </si>
  <si>
    <t>RV153</t>
  </si>
  <si>
    <t>RV154</t>
  </si>
  <si>
    <t>RV155</t>
  </si>
  <si>
    <t>RV156</t>
  </si>
  <si>
    <t>RV157</t>
  </si>
  <si>
    <t>RV158</t>
  </si>
  <si>
    <t>RV159</t>
  </si>
  <si>
    <t>RV1513</t>
  </si>
  <si>
    <t>Köszeg-7, 40 m</t>
  </si>
  <si>
    <t>Dunkl &amp; Demény 1997</t>
  </si>
  <si>
    <t>RV1488</t>
  </si>
  <si>
    <t>Glashütten E</t>
  </si>
  <si>
    <t>Lockenhaus S</t>
  </si>
  <si>
    <t>RV1425</t>
  </si>
  <si>
    <t>Haunsberg</t>
  </si>
  <si>
    <t>V543</t>
  </si>
  <si>
    <t>Cuorgne</t>
  </si>
  <si>
    <t>V544</t>
  </si>
  <si>
    <t>Prascorsano</t>
  </si>
  <si>
    <t>V546</t>
  </si>
  <si>
    <t>Gran Paradiso basement</t>
  </si>
  <si>
    <t>KAW 2306</t>
  </si>
  <si>
    <t>Novai</t>
  </si>
  <si>
    <t>KAW 2408</t>
  </si>
  <si>
    <t>KAW 2723</t>
  </si>
  <si>
    <t>Orasso</t>
  </si>
  <si>
    <t>05 An TA</t>
  </si>
  <si>
    <t>06 An TA</t>
  </si>
  <si>
    <t>07 An TA</t>
  </si>
  <si>
    <t>08 An TA</t>
  </si>
  <si>
    <t>09 An TA</t>
  </si>
  <si>
    <t>10 An TA</t>
  </si>
  <si>
    <t>C.le Charbonniere</t>
  </si>
  <si>
    <t>meta-granitoids</t>
  </si>
  <si>
    <t>Gran Nomenon</t>
  </si>
  <si>
    <t>CRE17</t>
  </si>
  <si>
    <t>1300/370</t>
  </si>
  <si>
    <t>850/110</t>
  </si>
  <si>
    <t>2000/1000</t>
  </si>
  <si>
    <t>In Jakni 1999, an earlier weighted mean age of 27.6±0.8 (based on two determinations by the population method,  30.7±1.7 (126/104, A.C. Morillon) and 26.8±0.9 (92/90, N. Sabil) are reported.</t>
  </si>
  <si>
    <t>RV1464</t>
  </si>
  <si>
    <t>95MO15</t>
  </si>
  <si>
    <t>RV1465</t>
  </si>
  <si>
    <t>95MO18</t>
  </si>
  <si>
    <t>RV1466</t>
  </si>
  <si>
    <t>MF9</t>
  </si>
  <si>
    <t>RV1467</t>
  </si>
  <si>
    <t>93MO21</t>
  </si>
  <si>
    <t>RV1468</t>
  </si>
  <si>
    <t>MF2</t>
  </si>
  <si>
    <t>granite du Plan de-la-Tour</t>
  </si>
  <si>
    <t>RS 39</t>
  </si>
  <si>
    <t>RS 40</t>
  </si>
  <si>
    <t>RS 42</t>
  </si>
  <si>
    <t>Wildhorn nappe</t>
  </si>
  <si>
    <t>Ferret unit, Zone Sion-Courmayeur</t>
  </si>
  <si>
    <t>Buendnerschiefer, North Penninic</t>
  </si>
  <si>
    <t>Quassolo</t>
  </si>
  <si>
    <t>Noasca</t>
  </si>
  <si>
    <t>Rahn, unpubl., Soom, 1990</t>
  </si>
  <si>
    <t>MRT 176</t>
  </si>
  <si>
    <t>Haslen</t>
  </si>
  <si>
    <t>MRT 177</t>
  </si>
  <si>
    <t>Betschwanden</t>
  </si>
  <si>
    <t>MRT 180</t>
  </si>
  <si>
    <t>Linthal</t>
  </si>
  <si>
    <t>KAW 2464</t>
  </si>
  <si>
    <t>Bottegotto</t>
  </si>
  <si>
    <t>KAW 2466</t>
  </si>
  <si>
    <t>Pra Piano</t>
  </si>
  <si>
    <t>metaaplite?</t>
  </si>
  <si>
    <t>Hinterrhein</t>
  </si>
  <si>
    <t>RV883</t>
  </si>
  <si>
    <t>RV884</t>
  </si>
  <si>
    <t>ms augen gneiss</t>
  </si>
  <si>
    <t>MR P 224</t>
  </si>
  <si>
    <t>San Bernardino</t>
  </si>
  <si>
    <t>MR P 225</t>
  </si>
  <si>
    <t>Zapporthütte</t>
  </si>
  <si>
    <t>MR P 226</t>
  </si>
  <si>
    <t>Vorderlanersberg</t>
  </si>
  <si>
    <t>SP 81.186</t>
  </si>
  <si>
    <t>Verampio window</t>
  </si>
  <si>
    <t>RV1440</t>
  </si>
  <si>
    <t>SASP 2</t>
  </si>
  <si>
    <t>St. Michael</t>
  </si>
  <si>
    <t>Villach granite</t>
  </si>
  <si>
    <t>598/450</t>
  </si>
  <si>
    <t>RV1516</t>
  </si>
  <si>
    <t>A 103</t>
  </si>
  <si>
    <t>Hejl 1996, Hejl 1997</t>
  </si>
  <si>
    <t>EMP Analyses for ap: F/Cl data available</t>
  </si>
  <si>
    <t>RV1511</t>
  </si>
  <si>
    <t>KR 6</t>
  </si>
  <si>
    <t>Glashütten S</t>
  </si>
  <si>
    <t>RV1518</t>
  </si>
  <si>
    <t>MH15</t>
  </si>
  <si>
    <t>RV916</t>
  </si>
  <si>
    <t>MH17</t>
  </si>
  <si>
    <t>RV1522</t>
  </si>
  <si>
    <t>MH27</t>
  </si>
  <si>
    <t>RV1523</t>
  </si>
  <si>
    <t>MH16</t>
  </si>
  <si>
    <t>RV1510</t>
  </si>
  <si>
    <t>KR 5</t>
  </si>
  <si>
    <t>Glashütten N</t>
  </si>
  <si>
    <t>RV1479</t>
  </si>
  <si>
    <t>CRE19</t>
  </si>
  <si>
    <t>RV1403</t>
  </si>
  <si>
    <t>KR 3</t>
  </si>
  <si>
    <t>Rechnitz</t>
  </si>
  <si>
    <t>RV1519</t>
  </si>
  <si>
    <t>MH11</t>
  </si>
  <si>
    <t>RV1509</t>
  </si>
  <si>
    <t>RV922</t>
  </si>
  <si>
    <t>RV923</t>
  </si>
  <si>
    <t>FT 42</t>
  </si>
  <si>
    <t>OG 13a</t>
  </si>
  <si>
    <t>Patsch</t>
  </si>
  <si>
    <t>Rain</t>
  </si>
  <si>
    <t>ZC 12</t>
  </si>
  <si>
    <t>ZC 13</t>
  </si>
  <si>
    <t>ZC 14</t>
  </si>
  <si>
    <t>ZC 15</t>
  </si>
  <si>
    <t>Lavamünd</t>
  </si>
  <si>
    <t>RV1504</t>
  </si>
  <si>
    <t>Kö 6/6</t>
  </si>
  <si>
    <t>Kapferer et al. 2012</t>
    <phoneticPr fontId="0" type="noConversion"/>
  </si>
  <si>
    <t>AZ</t>
    <phoneticPr fontId="0" type="noConversion"/>
  </si>
  <si>
    <t>Biella Volcanic Suite</t>
    <phoneticPr fontId="0" type="noConversion"/>
  </si>
  <si>
    <t>Kapferer et al. 2012</t>
    <phoneticPr fontId="0" type="noConversion"/>
  </si>
  <si>
    <t>Bi0706</t>
    <phoneticPr fontId="0" type="noConversion"/>
  </si>
  <si>
    <t>Sordevolo</t>
    <phoneticPr fontId="0" type="noConversion"/>
  </si>
  <si>
    <t>Bochetta di Sessera</t>
    <phoneticPr fontId="0" type="noConversion"/>
  </si>
  <si>
    <t>Grossglockner</t>
  </si>
  <si>
    <t>Saalfelden</t>
  </si>
  <si>
    <t>Drei Brüder</t>
  </si>
  <si>
    <t>leucrocratic shear zone, subgreenschist facies</t>
  </si>
  <si>
    <t>schistes lustrés, Piemontese zone</t>
  </si>
  <si>
    <t>Carpena &amp; Caby 1984</t>
  </si>
  <si>
    <t>The sample locality was estimated from  figure 3.</t>
  </si>
  <si>
    <t>RV1402</t>
  </si>
  <si>
    <t>b</t>
  </si>
  <si>
    <t>Pic Marcel</t>
  </si>
  <si>
    <t>plagiogranite, blueschist facies</t>
  </si>
  <si>
    <t>44/24</t>
  </si>
  <si>
    <t>RV1495</t>
  </si>
  <si>
    <t>d</t>
  </si>
  <si>
    <t>Médille</t>
  </si>
  <si>
    <t>leucocratic cement in magmatic breccia, blueschist facies</t>
  </si>
  <si>
    <t>RV1494</t>
  </si>
  <si>
    <t>c</t>
  </si>
  <si>
    <t>Clausis</t>
  </si>
  <si>
    <t>See bei Kreuzeck</t>
  </si>
  <si>
    <t>V549</t>
  </si>
  <si>
    <t>Borgosesia</t>
  </si>
  <si>
    <t>RV1260</t>
  </si>
  <si>
    <t>RV1261</t>
  </si>
  <si>
    <t>RV1262</t>
  </si>
  <si>
    <t>RV1263</t>
  </si>
  <si>
    <t>MBT</t>
  </si>
  <si>
    <t>Oberi Matte, Schwanden</t>
  </si>
  <si>
    <t>qtz sandstone</t>
  </si>
  <si>
    <t>Camponi</t>
  </si>
  <si>
    <t>Wagner &amp; Reimer, 1972, Wagner et al., 1977</t>
  </si>
  <si>
    <t>KAW 0082</t>
  </si>
  <si>
    <t>Croppo</t>
  </si>
  <si>
    <t>Moncucco zone</t>
  </si>
  <si>
    <t>KAW 0085</t>
  </si>
  <si>
    <t>Teglia</t>
  </si>
  <si>
    <t>Ivrea zone</t>
  </si>
  <si>
    <t>KAW 0087</t>
  </si>
  <si>
    <t>RV1264</t>
  </si>
  <si>
    <t>RV1265</t>
  </si>
  <si>
    <t>RV1266</t>
  </si>
  <si>
    <t>RV1267</t>
  </si>
  <si>
    <t>AV6</t>
    <phoneticPr fontId="0" type="noConversion"/>
  </si>
  <si>
    <t>Foppiano</t>
    <phoneticPr fontId="0" type="noConversion"/>
  </si>
  <si>
    <t>Soom, 1990, Wagner et al., 1977 (2.6), Wagner &amp; Reimer, 1972 (3.0)</t>
  </si>
  <si>
    <t>granitic gneis</t>
  </si>
  <si>
    <t>Wildflysch of Palaeogene Buntmergelserie, (Ultra)Helvetics</t>
  </si>
  <si>
    <t>Köszeg-6, 6.0 m</t>
  </si>
  <si>
    <t>RV1498</t>
  </si>
  <si>
    <t>VL 63</t>
  </si>
  <si>
    <t>Valdellatorre</t>
  </si>
  <si>
    <t>Lanzo massif</t>
  </si>
  <si>
    <t>Carpena et al. 1986</t>
  </si>
  <si>
    <t>Ahe age</t>
    <phoneticPr fontId="0" type="noConversion"/>
  </si>
  <si>
    <t>st. dev.</t>
    <phoneticPr fontId="0" type="noConversion"/>
  </si>
  <si>
    <t>RV1733</t>
  </si>
  <si>
    <t>RV1734</t>
  </si>
  <si>
    <t>RV1735</t>
  </si>
  <si>
    <t>RV1736</t>
  </si>
  <si>
    <t>RV1737</t>
  </si>
  <si>
    <t>RV1738</t>
  </si>
  <si>
    <t>RV1739</t>
  </si>
  <si>
    <t>RV1740</t>
  </si>
  <si>
    <t>AZ</t>
    <phoneticPr fontId="0" type="noConversion"/>
  </si>
  <si>
    <t>Biella Volcanic Suite</t>
    <phoneticPr fontId="0" type="noConversion"/>
  </si>
  <si>
    <t>VIS-04</t>
  </si>
  <si>
    <t>VIS-05</t>
  </si>
  <si>
    <t>VIS-06</t>
  </si>
  <si>
    <t>VIS-03</t>
    <phoneticPr fontId="0" type="noConversion"/>
  </si>
  <si>
    <t>VIS-07</t>
  </si>
  <si>
    <t>Late Burdigalian (c. 17)</t>
  </si>
  <si>
    <t>RV1482</t>
  </si>
  <si>
    <t>CRE1</t>
  </si>
  <si>
    <t>RV1481</t>
  </si>
  <si>
    <t>CRE10</t>
  </si>
  <si>
    <t>Late Burdigalian (c. 16.5)</t>
  </si>
  <si>
    <t>RV1506</t>
  </si>
  <si>
    <t>Kö 7/40</t>
  </si>
  <si>
    <t>Aiguilles Rouges massif</t>
    <phoneticPr fontId="0" type="noConversion"/>
  </si>
  <si>
    <t>Paragneiss</t>
    <phoneticPr fontId="0" type="noConversion"/>
  </si>
  <si>
    <t>Granit</t>
    <phoneticPr fontId="0" type="noConversion"/>
  </si>
  <si>
    <t>Visp</t>
    <phoneticPr fontId="0" type="noConversion"/>
  </si>
  <si>
    <t>Orthogneiss</t>
    <phoneticPr fontId="0" type="noConversion"/>
  </si>
  <si>
    <t>Aar massif</t>
    <phoneticPr fontId="0" type="noConversion"/>
  </si>
  <si>
    <t>A 8</t>
  </si>
  <si>
    <t>Finkenstein</t>
  </si>
  <si>
    <t>tonalitic gneis</t>
  </si>
  <si>
    <t>Periadriatic suture</t>
  </si>
  <si>
    <t>RV1436</t>
  </si>
  <si>
    <t>SASP 6</t>
  </si>
  <si>
    <t>Nampolach</t>
  </si>
  <si>
    <t>300/200</t>
  </si>
  <si>
    <t>RV1341</t>
  </si>
  <si>
    <t>Me 00-04</t>
  </si>
  <si>
    <t>RV1444</t>
  </si>
  <si>
    <t>SASP 48</t>
  </si>
  <si>
    <t>ZC 16</t>
  </si>
  <si>
    <t>ZC 18</t>
  </si>
  <si>
    <t>11 An TA</t>
  </si>
  <si>
    <t>MH24</t>
  </si>
  <si>
    <t>RV1525</t>
  </si>
  <si>
    <t>MH26</t>
  </si>
  <si>
    <t>path to C.le Charbonniere</t>
  </si>
  <si>
    <t>Lac Changier area</t>
  </si>
  <si>
    <t>meta-granophyres</t>
  </si>
  <si>
    <t>Leverogne</t>
  </si>
  <si>
    <t>Clos-de-Barmes, road Verres-Arnad</t>
  </si>
  <si>
    <t>These data were provided by P.van der Beek (16.11.05), modified A. Vernon (26.11.05)</t>
  </si>
  <si>
    <t>Coordinates measured on author's map by A. Vernon</t>
  </si>
  <si>
    <t>Alpe Arami</t>
  </si>
  <si>
    <t>Lötscbergtunnel-2</t>
  </si>
  <si>
    <t>KAW 2664</t>
  </si>
  <si>
    <t>Lötscbergtunnel-3</t>
  </si>
  <si>
    <t>KAW 2702</t>
  </si>
  <si>
    <t>Hockenhorn-1</t>
  </si>
  <si>
    <t>KAW 2703</t>
  </si>
  <si>
    <t>fine-grained sandstone</t>
  </si>
  <si>
    <t>MRP 046</t>
  </si>
  <si>
    <t>Gaffia</t>
  </si>
  <si>
    <t>RV865</t>
  </si>
  <si>
    <t>RV866</t>
  </si>
  <si>
    <t>RV867</t>
  </si>
  <si>
    <t>RV868</t>
  </si>
  <si>
    <t>RV869</t>
  </si>
  <si>
    <t>RV870</t>
  </si>
  <si>
    <t>RV871</t>
  </si>
  <si>
    <t>RV872</t>
  </si>
  <si>
    <t>RV873</t>
  </si>
  <si>
    <t>RV874</t>
  </si>
  <si>
    <t>RV875</t>
  </si>
  <si>
    <t>RV876</t>
  </si>
  <si>
    <t>RV877</t>
  </si>
  <si>
    <t>RV878</t>
  </si>
  <si>
    <t>RV879</t>
  </si>
  <si>
    <t>RV880</t>
  </si>
  <si>
    <t>RV881</t>
  </si>
  <si>
    <t>RV882</t>
  </si>
  <si>
    <t>RV885</t>
  </si>
  <si>
    <t>RV886</t>
  </si>
  <si>
    <t>RV887</t>
  </si>
  <si>
    <t>RV888</t>
  </si>
  <si>
    <t>RV889</t>
  </si>
  <si>
    <t>RV890</t>
  </si>
  <si>
    <t>RV891</t>
  </si>
  <si>
    <t>MRT 217</t>
  </si>
  <si>
    <t>RV853</t>
  </si>
  <si>
    <t>RV854</t>
  </si>
  <si>
    <t>RV855</t>
  </si>
  <si>
    <t>RV856</t>
  </si>
  <si>
    <t>RV857</t>
  </si>
  <si>
    <t>RV858</t>
  </si>
  <si>
    <t>RV859</t>
  </si>
  <si>
    <t>RV860</t>
  </si>
  <si>
    <t>Haunsberg Wildflysch, (Ultra)Helvetics</t>
  </si>
  <si>
    <t>A repeated measurement gives an age of 180±15 Ma.</t>
  </si>
  <si>
    <t>RV1417</t>
  </si>
  <si>
    <t>Zinkenbach</t>
  </si>
  <si>
    <t>RV1940</t>
  </si>
  <si>
    <t>RV1941</t>
  </si>
  <si>
    <t>RV1942</t>
  </si>
  <si>
    <t>RV1943</t>
  </si>
  <si>
    <t>RV1944</t>
  </si>
  <si>
    <t>RV1945</t>
  </si>
  <si>
    <t>RV1946</t>
  </si>
  <si>
    <t>RV1947</t>
  </si>
  <si>
    <t>RV1948</t>
  </si>
  <si>
    <t>RV1949</t>
  </si>
  <si>
    <t>Maggia-H-1</t>
  </si>
  <si>
    <t>Maggia-H-3</t>
  </si>
  <si>
    <t>Maggia-H-5</t>
  </si>
  <si>
    <t>Maggia-H-6</t>
  </si>
  <si>
    <t>Maggia-H-10</t>
  </si>
  <si>
    <t>Maggia-H-14</t>
  </si>
  <si>
    <t>Maggia-H-15</t>
  </si>
  <si>
    <t>Maggia-H-22</t>
  </si>
  <si>
    <t>Maggia-H-25</t>
  </si>
  <si>
    <t>Maggia-H-27</t>
  </si>
  <si>
    <t xml:space="preserve">Verampio </t>
  </si>
  <si>
    <t>RV1751</t>
  </si>
  <si>
    <t>RV1752</t>
  </si>
  <si>
    <t>RV1753</t>
  </si>
  <si>
    <t>RV1754</t>
  </si>
  <si>
    <t>RV1755</t>
  </si>
  <si>
    <t>RV1756</t>
  </si>
  <si>
    <t>RV1757</t>
  </si>
  <si>
    <t>RV1758</t>
  </si>
  <si>
    <t>RV1759</t>
  </si>
  <si>
    <t>Bi0704</t>
    <phoneticPr fontId="0" type="noConversion"/>
  </si>
  <si>
    <t>RV917</t>
  </si>
  <si>
    <t>RV918</t>
  </si>
  <si>
    <t>RV919</t>
  </si>
  <si>
    <t>RV920</t>
  </si>
  <si>
    <t>RV921</t>
  </si>
  <si>
    <t>Aiguille du Midi</t>
  </si>
  <si>
    <t>RV1404</t>
  </si>
  <si>
    <t>FE</t>
  </si>
  <si>
    <t>Felsöcsatár</t>
  </si>
  <si>
    <t>RV1503</t>
  </si>
  <si>
    <t>V 1/b</t>
  </si>
  <si>
    <t>Cák N</t>
  </si>
  <si>
    <t>RV1530</t>
  </si>
  <si>
    <t>MH22</t>
  </si>
  <si>
    <t>RV1521</t>
  </si>
  <si>
    <t>MH13</t>
  </si>
  <si>
    <t>RV1524</t>
  </si>
  <si>
    <t>MH14</t>
  </si>
  <si>
    <t>RV1477</t>
  </si>
  <si>
    <t>KAW 0664</t>
  </si>
  <si>
    <t>Le Fou</t>
  </si>
  <si>
    <t>chl-ms gneiss</t>
  </si>
  <si>
    <t>KAW 0682</t>
  </si>
  <si>
    <t>KAW 2213</t>
  </si>
  <si>
    <t>Grimselpass</t>
  </si>
  <si>
    <t>Pollegio</t>
  </si>
  <si>
    <t>KAW 0140</t>
  </si>
  <si>
    <t>Chiggiogna</t>
  </si>
  <si>
    <t>KAW 0145</t>
  </si>
  <si>
    <t>Soazza-1</t>
  </si>
  <si>
    <t>Adula nappe</t>
  </si>
  <si>
    <t>Kapferer et al. 2012</t>
    <phoneticPr fontId="0" type="noConversion"/>
  </si>
  <si>
    <t>Valle del Cervo</t>
    <phoneticPr fontId="0" type="noConversion"/>
  </si>
  <si>
    <t>Z</t>
    <phoneticPr fontId="0" type="noConversion"/>
  </si>
  <si>
    <t>Bad Fusch</t>
  </si>
  <si>
    <t>Dunkl et al. 2003</t>
  </si>
  <si>
    <t>KR-8</t>
  </si>
  <si>
    <t>KR-19</t>
  </si>
  <si>
    <t>ST 81-113</t>
  </si>
  <si>
    <t>Lainach</t>
  </si>
  <si>
    <t>Iselsberg</t>
  </si>
  <si>
    <t>Nikolsdorf</t>
  </si>
  <si>
    <t>Pusarnitz</t>
  </si>
  <si>
    <t>Ausserfragant</t>
  </si>
  <si>
    <t>Flattach</t>
  </si>
  <si>
    <t>Salzkofel</t>
  </si>
  <si>
    <t>Alpenheim</t>
  </si>
  <si>
    <t>Teuchl</t>
  </si>
  <si>
    <t>Fellbach</t>
  </si>
  <si>
    <t>Steinfeld</t>
  </si>
  <si>
    <t>Gajach</t>
  </si>
  <si>
    <t>Greifenburg</t>
  </si>
  <si>
    <t>Kreuzeck</t>
  </si>
  <si>
    <t>Feldner-Hütte</t>
  </si>
  <si>
    <t>RV1248</t>
  </si>
  <si>
    <t>RV1249</t>
  </si>
  <si>
    <t>RV1250</t>
  </si>
  <si>
    <t>RV1251</t>
  </si>
  <si>
    <t>RV1252</t>
  </si>
  <si>
    <t>RV1253</t>
  </si>
  <si>
    <t>RV1254</t>
  </si>
  <si>
    <t>RV1255</t>
  </si>
  <si>
    <t>RV1256</t>
  </si>
  <si>
    <t>RV1257</t>
  </si>
  <si>
    <t>RV1258</t>
  </si>
  <si>
    <t>RV1259</t>
  </si>
  <si>
    <t>RV1746</t>
  </si>
  <si>
    <t>AV37</t>
    <phoneticPr fontId="0" type="noConversion"/>
  </si>
  <si>
    <t>Wannis lake</t>
    <phoneticPr fontId="0" type="noConversion"/>
  </si>
  <si>
    <t>RV1747</t>
  </si>
  <si>
    <t>AV36</t>
    <phoneticPr fontId="0" type="noConversion"/>
  </si>
  <si>
    <t>Wannis lake</t>
    <phoneticPr fontId="0" type="noConversion"/>
  </si>
  <si>
    <t>RV1748</t>
  </si>
  <si>
    <t>AV48</t>
    <phoneticPr fontId="0" type="noConversion"/>
  </si>
  <si>
    <t>Gurrannen, Vorses</t>
    <phoneticPr fontId="0" type="noConversion"/>
  </si>
  <si>
    <t>Biotite orthogneiss</t>
    <phoneticPr fontId="0" type="noConversion"/>
  </si>
  <si>
    <t>RV1749</t>
  </si>
  <si>
    <t>AV12</t>
    <phoneticPr fontId="0" type="noConversion"/>
  </si>
  <si>
    <t>Fondovalle, Rido</t>
    <phoneticPr fontId="0" type="noConversion"/>
  </si>
  <si>
    <t>RV1750</t>
  </si>
  <si>
    <t>Cenoman-Turon, Rhenodanubian flysch</t>
  </si>
  <si>
    <t>Two repeated measurments give ages of 107±16 and 106±16 Ma.</t>
  </si>
  <si>
    <t>RV1438</t>
  </si>
  <si>
    <t>SASP 40</t>
  </si>
  <si>
    <t>Bad Gams</t>
  </si>
  <si>
    <t>platy gneiss</t>
  </si>
  <si>
    <t>Koralpe crystalline</t>
  </si>
  <si>
    <t>Paragneiss</t>
    <phoneticPr fontId="0" type="noConversion"/>
  </si>
  <si>
    <t>RV1245</t>
  </si>
  <si>
    <t>RV1246</t>
  </si>
  <si>
    <t>RV1247</t>
  </si>
  <si>
    <t>Carpena 1992</t>
  </si>
  <si>
    <t>Mont Blanc tunnel</t>
  </si>
  <si>
    <t>Micaschist</t>
    <phoneticPr fontId="0" type="noConversion"/>
  </si>
  <si>
    <t>Paragneiss</t>
    <phoneticPr fontId="0" type="noConversion"/>
  </si>
  <si>
    <t>RV861</t>
  </si>
  <si>
    <t>RV1517</t>
  </si>
  <si>
    <t>A 87</t>
  </si>
  <si>
    <t>Weissenbachl</t>
  </si>
  <si>
    <t>RV1505</t>
  </si>
  <si>
    <t>Kö 6/120</t>
  </si>
  <si>
    <t>Köszeg-6, 120 m</t>
  </si>
  <si>
    <t>RV1507</t>
  </si>
  <si>
    <t>K 1</t>
  </si>
  <si>
    <t>Köszeg</t>
  </si>
  <si>
    <t>RV1422</t>
  </si>
  <si>
    <t>RV1950</t>
  </si>
  <si>
    <t>RV1951</t>
  </si>
  <si>
    <t>RV1952</t>
  </si>
  <si>
    <t>RV1953</t>
  </si>
  <si>
    <t>RV1954</t>
  </si>
  <si>
    <t>RV1955</t>
  </si>
  <si>
    <t>RV1956</t>
  </si>
  <si>
    <t>RV1957</t>
  </si>
  <si>
    <t>RV1958</t>
  </si>
  <si>
    <t>RV1959</t>
  </si>
  <si>
    <t>RV1960</t>
  </si>
  <si>
    <t>RV1961</t>
  </si>
  <si>
    <t>RV1962</t>
  </si>
  <si>
    <t>RV1963</t>
  </si>
  <si>
    <t>RV1964</t>
  </si>
  <si>
    <t>RV1965</t>
  </si>
  <si>
    <t>RV1966</t>
  </si>
  <si>
    <t>RV1967</t>
  </si>
  <si>
    <t>RV1968</t>
  </si>
  <si>
    <t>RV1969</t>
  </si>
  <si>
    <t>RV1970</t>
  </si>
  <si>
    <t>RV1977</t>
  </si>
  <si>
    <t>RV1978</t>
  </si>
  <si>
    <t>RV1979</t>
  </si>
  <si>
    <t>RV1980</t>
  </si>
  <si>
    <t>RV1981</t>
  </si>
  <si>
    <t>RV1982</t>
  </si>
  <si>
    <t>RV1983</t>
  </si>
  <si>
    <t>RV1984</t>
  </si>
  <si>
    <t>RV1985</t>
  </si>
  <si>
    <t>RV1986</t>
  </si>
  <si>
    <t>RV1987</t>
  </si>
  <si>
    <t>RV1988</t>
  </si>
  <si>
    <t>RV1989</t>
  </si>
  <si>
    <t>RV1990</t>
  </si>
  <si>
    <t>RV1991</t>
  </si>
  <si>
    <t>RV1992</t>
  </si>
  <si>
    <t>RV1993</t>
  </si>
  <si>
    <t>RV1994</t>
  </si>
  <si>
    <t>RV1995</t>
  </si>
  <si>
    <t>RV1996</t>
  </si>
  <si>
    <t>RV1997</t>
  </si>
  <si>
    <t>RV1998</t>
  </si>
  <si>
    <t>RV1999</t>
  </si>
  <si>
    <t>RV2000</t>
  </si>
  <si>
    <t>RV2001</t>
  </si>
  <si>
    <t>ZC 19</t>
  </si>
  <si>
    <t>ZC 22</t>
  </si>
  <si>
    <t>ZC 23</t>
  </si>
  <si>
    <t>Längental reservoir</t>
  </si>
  <si>
    <t>Kuhgartenwand</t>
  </si>
  <si>
    <t>Oetzerain</t>
  </si>
  <si>
    <t>Haiming</t>
  </si>
  <si>
    <t>very fine gneiss</t>
  </si>
  <si>
    <t>Weggis 1430-1540</t>
  </si>
  <si>
    <t>dark sandstone (cuttings)</t>
  </si>
  <si>
    <t>USM, Subalpine Molasse</t>
  </si>
  <si>
    <t>MRP 139</t>
  </si>
  <si>
    <t>Weggis 2060-2210</t>
  </si>
  <si>
    <t>H-Afa</t>
  </si>
  <si>
    <t>Giornico</t>
  </si>
  <si>
    <t>H-Afa3</t>
  </si>
  <si>
    <t>H-Cos</t>
  </si>
  <si>
    <t>Altirolo</t>
  </si>
  <si>
    <t>Chironico</t>
  </si>
  <si>
    <t>L-Cos2</t>
  </si>
  <si>
    <t>Weh 1998</t>
  </si>
  <si>
    <t>H-Cos2</t>
  </si>
  <si>
    <t>L-Afa</t>
  </si>
  <si>
    <t>Scopi</t>
  </si>
  <si>
    <t>KAW 3215</t>
  </si>
  <si>
    <t>Leventina nappe</t>
  </si>
  <si>
    <t>too low U</t>
  </si>
  <si>
    <t>Brusson window</t>
  </si>
  <si>
    <t>MR P 266</t>
  </si>
  <si>
    <t>Rahn, unpubl., Soom, 1990, Michalski &amp; Soom, 1990 (ap=3.0 +/- 0.7Ma)</t>
  </si>
  <si>
    <t>RV862</t>
  </si>
  <si>
    <t>RV863</t>
  </si>
  <si>
    <t>RV864</t>
  </si>
  <si>
    <t>Pian d'Asc</t>
  </si>
  <si>
    <t>MR P 269</t>
  </si>
  <si>
    <t>Cauco</t>
  </si>
  <si>
    <t>Liddes</t>
  </si>
  <si>
    <t>RV837</t>
  </si>
  <si>
    <t>RV838</t>
  </si>
  <si>
    <t>RV839</t>
  </si>
  <si>
    <t>RV840</t>
  </si>
  <si>
    <t>RV841</t>
  </si>
  <si>
    <t>RV842</t>
  </si>
  <si>
    <t>RV843</t>
  </si>
  <si>
    <t>RV844</t>
  </si>
  <si>
    <t>RV845</t>
  </si>
  <si>
    <t>RV846</t>
  </si>
  <si>
    <t>RV847</t>
  </si>
  <si>
    <t>RV848</t>
  </si>
  <si>
    <t>RV849</t>
  </si>
  <si>
    <t>RV850</t>
  </si>
  <si>
    <t>RV851</t>
  </si>
  <si>
    <t>RV852</t>
  </si>
  <si>
    <t>Bi0701</t>
    <phoneticPr fontId="0" type="noConversion"/>
  </si>
  <si>
    <t>Z</t>
    <phoneticPr fontId="0" type="noConversion"/>
  </si>
  <si>
    <t>Kapferer et al. 2012</t>
    <phoneticPr fontId="0" type="noConversion"/>
  </si>
  <si>
    <t>Val Oropa</t>
    <phoneticPr fontId="0" type="noConversion"/>
  </si>
  <si>
    <t>Biella Volcanic Suite</t>
    <phoneticPr fontId="0" type="noConversion"/>
  </si>
  <si>
    <t>Orthogneiss</t>
    <phoneticPr fontId="0" type="noConversion"/>
  </si>
  <si>
    <t>Martigny-Sion</t>
    <phoneticPr fontId="0" type="noConversion"/>
  </si>
  <si>
    <t>Tonale nappe</t>
    <phoneticPr fontId="10" type="noConversion"/>
  </si>
  <si>
    <t>Campo nappe</t>
  </si>
  <si>
    <t/>
  </si>
  <si>
    <t>F1032</t>
  </si>
  <si>
    <t>HM035</t>
  </si>
  <si>
    <t>HM036</t>
  </si>
  <si>
    <t>HM068</t>
  </si>
  <si>
    <t>HM123</t>
  </si>
  <si>
    <t>HM273</t>
  </si>
  <si>
    <t>J086</t>
  </si>
  <si>
    <t>J088</t>
  </si>
  <si>
    <t>J091</t>
  </si>
  <si>
    <t>LN7127</t>
  </si>
  <si>
    <t>N011</t>
  </si>
  <si>
    <t>N106</t>
  </si>
  <si>
    <t>N108</t>
  </si>
  <si>
    <t>N109</t>
  </si>
  <si>
    <t>N111</t>
  </si>
  <si>
    <t>N115</t>
  </si>
  <si>
    <t>N116</t>
  </si>
  <si>
    <t>N120</t>
  </si>
  <si>
    <t>N121</t>
  </si>
  <si>
    <t>N125</t>
  </si>
  <si>
    <t>N126</t>
  </si>
  <si>
    <t>S048</t>
  </si>
  <si>
    <t>S063</t>
  </si>
  <si>
    <t>S092</t>
  </si>
  <si>
    <t>S094</t>
  </si>
  <si>
    <t>S132</t>
  </si>
  <si>
    <t>S133</t>
  </si>
  <si>
    <t>S134</t>
  </si>
  <si>
    <t>S135</t>
  </si>
  <si>
    <t>U074</t>
  </si>
  <si>
    <t>U076</t>
  </si>
  <si>
    <t>U077</t>
  </si>
  <si>
    <t>U080</t>
  </si>
  <si>
    <t>Pomella et al. 2012</t>
    <phoneticPr fontId="0" type="noConversion"/>
  </si>
  <si>
    <t>Permian intrusion</t>
  </si>
  <si>
    <t>Permian volcanic rock</t>
  </si>
  <si>
    <t>Meran–Mauls basement</t>
  </si>
  <si>
    <t>Texel Complex</t>
  </si>
  <si>
    <t>Paleogene intrusion</t>
  </si>
  <si>
    <t>Southalpine sediment</t>
  </si>
  <si>
    <t>Tonale nappe</t>
  </si>
  <si>
    <t>Paleogene gabbro</t>
    <phoneticPr fontId="10" type="noConversion"/>
  </si>
  <si>
    <t>Muttsee</t>
  </si>
  <si>
    <t>Biella Volcanic Suite</t>
    <phoneticPr fontId="0" type="noConversion"/>
  </si>
  <si>
    <t>DB 9020</t>
  </si>
  <si>
    <t>Gi 366</t>
  </si>
  <si>
    <t>Gi 367</t>
  </si>
  <si>
    <t>Gi 368</t>
  </si>
  <si>
    <t>Gi 371</t>
  </si>
  <si>
    <t>Gi 372</t>
  </si>
  <si>
    <t>Gi 374</t>
  </si>
  <si>
    <t>Raibler Schichten, Staufen-Höllengebirg nappe</t>
  </si>
  <si>
    <t>RV1437</t>
  </si>
  <si>
    <t>SASP 1</t>
  </si>
  <si>
    <t>140*</t>
  </si>
  <si>
    <t>7-22*</t>
  </si>
  <si>
    <t>RV1222</t>
  </si>
  <si>
    <t>RV1223</t>
  </si>
  <si>
    <t>RV1224</t>
  </si>
  <si>
    <t>RV1225</t>
  </si>
  <si>
    <t>RV1226</t>
  </si>
  <si>
    <t>RV1227</t>
  </si>
  <si>
    <t>RV1228</t>
  </si>
  <si>
    <t>RV1229</t>
  </si>
  <si>
    <t>RV1230</t>
  </si>
  <si>
    <t>RV1231</t>
  </si>
  <si>
    <t>RV1232</t>
  </si>
  <si>
    <t>RV1233</t>
  </si>
  <si>
    <t>RV1234</t>
  </si>
  <si>
    <t>RV1235</t>
  </si>
  <si>
    <t>RV1236</t>
  </si>
  <si>
    <t>RV1237</t>
  </si>
  <si>
    <t>RV1238</t>
  </si>
  <si>
    <t>RV1239</t>
  </si>
  <si>
    <t>RV1240</t>
  </si>
  <si>
    <t>RV1241</t>
  </si>
  <si>
    <t>RV1242</t>
  </si>
  <si>
    <t>RV1243</t>
  </si>
  <si>
    <t>RV1244</t>
  </si>
  <si>
    <t>Ju7</t>
  </si>
  <si>
    <t>Ju8</t>
  </si>
  <si>
    <t>Ju9</t>
  </si>
  <si>
    <t>Ju10</t>
  </si>
  <si>
    <t>Ju11</t>
  </si>
  <si>
    <t>So5</t>
  </si>
  <si>
    <t>So6</t>
  </si>
  <si>
    <t>So7</t>
  </si>
  <si>
    <t>So8</t>
  </si>
  <si>
    <t>So9</t>
  </si>
  <si>
    <t>So11</t>
  </si>
  <si>
    <t>So13</t>
  </si>
  <si>
    <t>So14</t>
  </si>
  <si>
    <t>So15</t>
  </si>
  <si>
    <t>RV252</t>
  </si>
  <si>
    <t>RV253</t>
  </si>
  <si>
    <t>RV577</t>
  </si>
  <si>
    <t>RV578</t>
  </si>
  <si>
    <t>RV585</t>
  </si>
  <si>
    <t>RV586</t>
  </si>
  <si>
    <t>RV587</t>
  </si>
  <si>
    <t>RV597</t>
  </si>
  <si>
    <t>RV598</t>
  </si>
  <si>
    <t>RV599</t>
  </si>
  <si>
    <t>RV600</t>
  </si>
  <si>
    <t>RV601</t>
  </si>
  <si>
    <t>RV602</t>
  </si>
  <si>
    <t>RV603</t>
  </si>
  <si>
    <t>RV604</t>
  </si>
  <si>
    <t>RV605</t>
  </si>
  <si>
    <t>RV606</t>
  </si>
  <si>
    <t>RV607</t>
  </si>
  <si>
    <t>RV608</t>
  </si>
  <si>
    <t>RV609</t>
  </si>
  <si>
    <t>RV610</t>
  </si>
  <si>
    <t>RV611</t>
  </si>
  <si>
    <t>RV612</t>
  </si>
  <si>
    <t>RV613</t>
  </si>
  <si>
    <t>RV614</t>
  </si>
  <si>
    <t>RV615</t>
  </si>
  <si>
    <t>RV616</t>
  </si>
  <si>
    <t>RV617</t>
  </si>
  <si>
    <t>RV620</t>
  </si>
  <si>
    <t>RV621</t>
  </si>
  <si>
    <t>RV622</t>
  </si>
  <si>
    <t>RV623</t>
  </si>
  <si>
    <t>RV624</t>
  </si>
  <si>
    <t>RV625</t>
  </si>
  <si>
    <t>RV627</t>
  </si>
  <si>
    <t>RV629</t>
  </si>
  <si>
    <t>RV630</t>
  </si>
  <si>
    <t>RV638</t>
  </si>
  <si>
    <t>RV639</t>
  </si>
  <si>
    <t>RV640</t>
  </si>
  <si>
    <t>RV642</t>
  </si>
  <si>
    <t>RV645</t>
  </si>
  <si>
    <t>RV646</t>
  </si>
  <si>
    <t>RV649</t>
  </si>
  <si>
    <t>RV652</t>
  </si>
  <si>
    <t>RV654</t>
  </si>
  <si>
    <t>RV655</t>
  </si>
  <si>
    <t>RV657</t>
  </si>
  <si>
    <t>RV659</t>
  </si>
  <si>
    <t>RV662</t>
  </si>
  <si>
    <t>RV663</t>
  </si>
  <si>
    <t>RV741</t>
  </si>
  <si>
    <t>RV742</t>
  </si>
  <si>
    <t>RV744</t>
  </si>
  <si>
    <t>RV755</t>
  </si>
  <si>
    <t>RV762</t>
  </si>
  <si>
    <t>RV785</t>
  </si>
  <si>
    <t>RV1074</t>
  </si>
  <si>
    <t>RV1075</t>
  </si>
  <si>
    <t>RV1129</t>
  </si>
  <si>
    <t>RV1154</t>
  </si>
  <si>
    <t>RV1155</t>
  </si>
  <si>
    <t>RV1156</t>
  </si>
  <si>
    <t>RV1157</t>
  </si>
  <si>
    <t>RV1158</t>
  </si>
  <si>
    <t>RV1159</t>
  </si>
  <si>
    <t>RV1295</t>
  </si>
  <si>
    <t>RV1297</t>
  </si>
  <si>
    <t>RV1858</t>
  </si>
  <si>
    <t>Wölfler et al. 2016</t>
  </si>
  <si>
    <t>Timar-Geng et al. (2004)</t>
  </si>
  <si>
    <t>Tricart et al. (2007)</t>
  </si>
  <si>
    <t>RV2026</t>
  </si>
  <si>
    <t>RV2027</t>
  </si>
  <si>
    <t>Campani_2010(Tectonics)</t>
  </si>
  <si>
    <t>Carpéna_1984(Geology)</t>
  </si>
  <si>
    <t>Carpéna_1986(Tectonophysics)</t>
  </si>
  <si>
    <t>Carpéna_1992(The Journal of Geology)</t>
  </si>
  <si>
    <t>Fox_2012(PhD Thesis)</t>
  </si>
  <si>
    <t>Hurford_1985(Schweizerische Mineralogische und Petrographische Mitteilungen)</t>
  </si>
  <si>
    <t>Kazmer_2003(The Journal of the Geological Society of London)</t>
  </si>
  <si>
    <t>Neubauer_1999(Schweizerische Mineralogische und Petrographische Mitteilunge)</t>
  </si>
  <si>
    <t>Herman et al. 2013 (Nature)</t>
  </si>
  <si>
    <t>Stöckhert_1999(Journal of Structural Geology)</t>
  </si>
  <si>
    <t>Valla_2011(Nature Geoscience)</t>
  </si>
  <si>
    <t>vanderBeek_2010(Earth and Planetary Science Letters)</t>
  </si>
  <si>
    <t>RV2028</t>
  </si>
  <si>
    <t>RV2029</t>
  </si>
  <si>
    <t>RV2030</t>
  </si>
  <si>
    <t>RV2031</t>
  </si>
  <si>
    <t>RV2032</t>
  </si>
  <si>
    <t>RV2033</t>
  </si>
  <si>
    <t>RV2034</t>
  </si>
  <si>
    <t>RV2035</t>
  </si>
  <si>
    <t>RV2036</t>
  </si>
  <si>
    <t>RV2037</t>
  </si>
  <si>
    <t>RV2038</t>
  </si>
  <si>
    <t>RV2039</t>
  </si>
  <si>
    <t>RV2040</t>
  </si>
  <si>
    <t>RV2041</t>
  </si>
  <si>
    <t>RV2042</t>
  </si>
  <si>
    <t>RV2043</t>
  </si>
  <si>
    <t>RV2044</t>
  </si>
  <si>
    <t>RV2045</t>
  </si>
  <si>
    <t>RV2046</t>
  </si>
  <si>
    <t>RV2047</t>
  </si>
  <si>
    <t>RV2048</t>
  </si>
  <si>
    <t>RV2049</t>
  </si>
  <si>
    <t>RV2050</t>
  </si>
  <si>
    <t>RV2051</t>
  </si>
  <si>
    <t>RV2052</t>
  </si>
  <si>
    <t>RV2053</t>
  </si>
  <si>
    <t>RV2054</t>
  </si>
  <si>
    <t>RV2055</t>
  </si>
  <si>
    <t>RV2056</t>
  </si>
  <si>
    <t>RV2057</t>
  </si>
  <si>
    <t>RV2058</t>
  </si>
  <si>
    <t>RV2059</t>
  </si>
  <si>
    <t>RV2060</t>
  </si>
  <si>
    <t>RV2061</t>
  </si>
  <si>
    <t>RV2062</t>
  </si>
  <si>
    <t>RV2063</t>
  </si>
  <si>
    <t>RV2064</t>
  </si>
  <si>
    <t>RV2065</t>
  </si>
  <si>
    <t>RV2066</t>
  </si>
  <si>
    <t>RV2067</t>
  </si>
  <si>
    <t>RV2068</t>
  </si>
  <si>
    <t>RV2069</t>
  </si>
  <si>
    <t>RV2070</t>
  </si>
  <si>
    <t>RV2071</t>
  </si>
  <si>
    <t>RV2072</t>
  </si>
  <si>
    <t>RV2073</t>
  </si>
  <si>
    <t>RV2074</t>
  </si>
  <si>
    <t>RV2075</t>
  </si>
  <si>
    <t>RV2076</t>
  </si>
  <si>
    <t>RV2077</t>
  </si>
  <si>
    <t>RV2078</t>
  </si>
  <si>
    <t>RV2079</t>
  </si>
  <si>
    <t>RV2080</t>
  </si>
  <si>
    <t>RV2081</t>
  </si>
  <si>
    <t>RV2082</t>
  </si>
  <si>
    <t>RV2083</t>
  </si>
  <si>
    <t>RV2084</t>
  </si>
  <si>
    <t>RV2085</t>
  </si>
  <si>
    <t>RV2086</t>
  </si>
  <si>
    <t>RV2087</t>
  </si>
  <si>
    <t>RV2088</t>
  </si>
  <si>
    <t>RV2089</t>
  </si>
  <si>
    <t>RV2090</t>
  </si>
  <si>
    <t>RV2091</t>
  </si>
  <si>
    <t>RV2092</t>
  </si>
  <si>
    <t>RV2093</t>
  </si>
  <si>
    <t>RV2094</t>
  </si>
  <si>
    <t>RV2095</t>
  </si>
  <si>
    <t>RV2096</t>
  </si>
  <si>
    <t>RV2097</t>
  </si>
  <si>
    <t>RV2098</t>
  </si>
  <si>
    <t>RV2099</t>
  </si>
  <si>
    <t>RV2100</t>
  </si>
  <si>
    <t>RV2101</t>
  </si>
  <si>
    <t>RV2102</t>
  </si>
  <si>
    <t>RV2103</t>
  </si>
  <si>
    <t>RV2104</t>
  </si>
  <si>
    <t>RV2105</t>
  </si>
  <si>
    <t>RV2106</t>
  </si>
  <si>
    <t>RV2107</t>
  </si>
  <si>
    <t>RV2108</t>
  </si>
  <si>
    <t>RV2109</t>
  </si>
  <si>
    <t>RV2110</t>
  </si>
  <si>
    <t>RV2111</t>
  </si>
  <si>
    <t>RV2112</t>
  </si>
  <si>
    <t>RV2113</t>
  </si>
  <si>
    <t>RV2114</t>
  </si>
  <si>
    <t>RV2115</t>
  </si>
  <si>
    <t>RV2116</t>
  </si>
  <si>
    <t>RV2117</t>
  </si>
  <si>
    <t>RV2118</t>
  </si>
  <si>
    <t>RV2119</t>
  </si>
  <si>
    <t>RV2120</t>
  </si>
  <si>
    <t>RV2121</t>
  </si>
  <si>
    <t>RV2122</t>
  </si>
  <si>
    <t>RV2123</t>
  </si>
  <si>
    <t>RV2124</t>
  </si>
  <si>
    <t>RV2125</t>
  </si>
  <si>
    <t>RV2126</t>
  </si>
  <si>
    <t>RV2127</t>
  </si>
  <si>
    <t>RV2128</t>
  </si>
  <si>
    <t>RV2129</t>
  </si>
  <si>
    <t>RV2130</t>
  </si>
  <si>
    <t>RV2131</t>
  </si>
  <si>
    <t>RV2132</t>
  </si>
  <si>
    <t>RV2133</t>
  </si>
  <si>
    <t>RV2134</t>
  </si>
  <si>
    <t>RV2135</t>
  </si>
  <si>
    <t>RV2136</t>
  </si>
  <si>
    <t>RV2137</t>
  </si>
  <si>
    <t>RV2138</t>
  </si>
  <si>
    <t>RV2139</t>
  </si>
  <si>
    <t>RV2140</t>
  </si>
  <si>
    <t>RV2141</t>
  </si>
  <si>
    <t>RV2142</t>
  </si>
  <si>
    <t>RV2143</t>
  </si>
  <si>
    <t>RV2144</t>
  </si>
  <si>
    <t>RV2145</t>
  </si>
  <si>
    <t>RV2146</t>
  </si>
  <si>
    <t>RV2147</t>
  </si>
  <si>
    <t>RV2148</t>
  </si>
  <si>
    <t>RV2149</t>
  </si>
  <si>
    <t>RV2150</t>
  </si>
  <si>
    <t>RV2151</t>
  </si>
  <si>
    <t>RV2152</t>
  </si>
  <si>
    <t>RV2153</t>
  </si>
  <si>
    <t>RV2154</t>
  </si>
  <si>
    <t>RV2155</t>
  </si>
  <si>
    <t>RV2156</t>
  </si>
  <si>
    <t>RV2157</t>
  </si>
  <si>
    <t>RV2158</t>
  </si>
  <si>
    <t>RV2159</t>
  </si>
  <si>
    <t>RV2160</t>
  </si>
  <si>
    <t>RV2161</t>
  </si>
  <si>
    <t>RV2162</t>
  </si>
  <si>
    <t>RV2163</t>
  </si>
  <si>
    <t>RV2164</t>
  </si>
  <si>
    <t>RV2165</t>
  </si>
  <si>
    <t>RV2166</t>
  </si>
  <si>
    <t>RV2167</t>
  </si>
  <si>
    <t>RV2168</t>
  </si>
  <si>
    <t>RV2169</t>
  </si>
  <si>
    <t>RV2170</t>
  </si>
  <si>
    <t>RV2171</t>
  </si>
  <si>
    <t>RV2172</t>
  </si>
  <si>
    <t>RV2173</t>
  </si>
  <si>
    <t>RV2174</t>
  </si>
  <si>
    <t>RV2175</t>
  </si>
  <si>
    <t>RV2176</t>
  </si>
  <si>
    <t>RV2177</t>
  </si>
  <si>
    <t>RV2178</t>
  </si>
  <si>
    <t>RV2179</t>
  </si>
  <si>
    <t>AV37</t>
  </si>
  <si>
    <t>AV36</t>
  </si>
  <si>
    <t>AV48</t>
  </si>
  <si>
    <t>AV54</t>
  </si>
  <si>
    <t>AV70</t>
  </si>
  <si>
    <t>AV1</t>
  </si>
  <si>
    <t>AV12</t>
  </si>
  <si>
    <t>AV6</t>
  </si>
  <si>
    <t>AV75</t>
  </si>
  <si>
    <t>Wannis</t>
  </si>
  <si>
    <t>Guttannen, Vorses</t>
  </si>
  <si>
    <t>Fondovalle, Rido</t>
  </si>
  <si>
    <t>Foppiano, Alpe Croce</t>
  </si>
  <si>
    <t>Fondovalle dorf</t>
  </si>
  <si>
    <t>Alpe Cneila, new tunnel</t>
  </si>
  <si>
    <t>Bim Chapel</t>
  </si>
  <si>
    <t>Urbach Tal</t>
  </si>
  <si>
    <t>Oberwald, St Niklaus</t>
  </si>
  <si>
    <t>La Frua, Alpe Stafel</t>
  </si>
  <si>
    <t>San Rocco</t>
  </si>
  <si>
    <t>Ponte Maglio</t>
  </si>
  <si>
    <t xml:space="preserve">K-feldspar orthogneiss  </t>
  </si>
  <si>
    <t xml:space="preserve">Orthogneiss   </t>
  </si>
  <si>
    <t xml:space="preserve">lake Orthogneiss  </t>
  </si>
  <si>
    <t xml:space="preserve">Micaschist   </t>
  </si>
  <si>
    <t xml:space="preserve">Biotite orthogneiss  </t>
  </si>
  <si>
    <t xml:space="preserve">Quartzite, with epidote </t>
  </si>
  <si>
    <t xml:space="preserve">Porphyroid orthogneiss  </t>
  </si>
  <si>
    <t xml:space="preserve">Muscovite granitoid  </t>
  </si>
  <si>
    <t>Biotite and garnet micaschist</t>
  </si>
  <si>
    <t xml:space="preserve">Paragneiss   </t>
  </si>
  <si>
    <t xml:space="preserve">Deformed granitoid  </t>
  </si>
  <si>
    <t xml:space="preserve"> Granitoid  </t>
  </si>
  <si>
    <t xml:space="preserve"> Micaschist  </t>
  </si>
  <si>
    <t xml:space="preserve"> Orthogneiss  </t>
  </si>
  <si>
    <t xml:space="preserve">Granitoid   </t>
  </si>
  <si>
    <t>Vernon et al. 2009 (Tectonics)</t>
  </si>
  <si>
    <t>VGenova1370</t>
  </si>
  <si>
    <t>VGabb1650</t>
  </si>
  <si>
    <t>VGabb2090</t>
  </si>
  <si>
    <t>Bott</t>
  </si>
  <si>
    <t>CP3558</t>
  </si>
  <si>
    <t>PB19</t>
  </si>
  <si>
    <t>PB18</t>
  </si>
  <si>
    <t>PB17</t>
  </si>
  <si>
    <t>PB16</t>
  </si>
  <si>
    <t>PB15</t>
  </si>
  <si>
    <t>RV2180</t>
  </si>
  <si>
    <t>RV2181</t>
  </si>
  <si>
    <t>RV2182</t>
  </si>
  <si>
    <t>RV2183</t>
  </si>
  <si>
    <t>RV2184</t>
  </si>
  <si>
    <t>RV2185</t>
  </si>
  <si>
    <t>RV2186</t>
  </si>
  <si>
    <t>RV2187</t>
  </si>
  <si>
    <t>RV2188</t>
  </si>
  <si>
    <t>RV2189</t>
  </si>
  <si>
    <t>RV2190</t>
  </si>
  <si>
    <t>RV2191</t>
  </si>
  <si>
    <t>RV2192</t>
  </si>
  <si>
    <t>RV2193</t>
  </si>
  <si>
    <t>RV2194</t>
  </si>
  <si>
    <t>RV2195</t>
  </si>
  <si>
    <t>RV2196</t>
  </si>
  <si>
    <t>RV2197</t>
  </si>
  <si>
    <t>RV2198</t>
  </si>
  <si>
    <t>RV2199</t>
  </si>
  <si>
    <t>RV2200</t>
  </si>
  <si>
    <t>RV2201</t>
  </si>
  <si>
    <t>RV2202</t>
  </si>
  <si>
    <t>RV2203</t>
  </si>
  <si>
    <t>RV2204</t>
  </si>
  <si>
    <t>RV2205</t>
  </si>
  <si>
    <t>RV2206</t>
  </si>
  <si>
    <t>RV2207</t>
  </si>
  <si>
    <t>RV2208</t>
  </si>
  <si>
    <t>RV2209</t>
  </si>
  <si>
    <t>RV2210</t>
  </si>
  <si>
    <t>RV2211</t>
  </si>
  <si>
    <t>RV2212</t>
  </si>
  <si>
    <t>RV2213</t>
  </si>
  <si>
    <t>Central Presanella tonalite</t>
  </si>
  <si>
    <t>North Presanella tonalite</t>
  </si>
  <si>
    <t>Re di Castello tonalite</t>
  </si>
  <si>
    <t>Reverman et al. 2012 (Earth and Planetary Science)</t>
  </si>
  <si>
    <t>MS1-10</t>
  </si>
  <si>
    <t>VT1-10</t>
    <phoneticPr fontId="2" type="noConversion"/>
  </si>
  <si>
    <t>VT2-10</t>
    <phoneticPr fontId="2" type="noConversion"/>
  </si>
  <si>
    <t>PBFT11</t>
    <phoneticPr fontId="2" type="noConversion"/>
  </si>
  <si>
    <t>VG5-09</t>
  </si>
  <si>
    <t>VG4-09</t>
  </si>
  <si>
    <t>VG3-09</t>
  </si>
  <si>
    <t>VG2-09</t>
  </si>
  <si>
    <t>VG1-09</t>
  </si>
  <si>
    <t>CC1-10</t>
    <phoneticPr fontId="2" type="noConversion"/>
  </si>
  <si>
    <t>VD5-09</t>
  </si>
  <si>
    <t>VD6-09</t>
  </si>
  <si>
    <t>VD2-09</t>
  </si>
  <si>
    <t>VD4-09</t>
  </si>
  <si>
    <t>VD8-09</t>
  </si>
  <si>
    <t>VD13-09</t>
    <phoneticPr fontId="2" type="noConversion"/>
  </si>
  <si>
    <t>VD12-09</t>
  </si>
  <si>
    <t>SE01</t>
  </si>
  <si>
    <t>SE17</t>
  </si>
  <si>
    <t>SE27</t>
  </si>
  <si>
    <t>SE02AP2</t>
  </si>
  <si>
    <t>SE04AP2</t>
  </si>
  <si>
    <t>SE05AP2</t>
  </si>
  <si>
    <t>RV2214</t>
  </si>
  <si>
    <t>RV2215</t>
  </si>
  <si>
    <t>RV2216</t>
  </si>
  <si>
    <t>RV2217</t>
  </si>
  <si>
    <t>RV2218</t>
  </si>
  <si>
    <t>RV2219</t>
  </si>
  <si>
    <t>RV2220</t>
  </si>
  <si>
    <t>RV2221</t>
  </si>
  <si>
    <t>RV2222</t>
  </si>
  <si>
    <t>RV2223</t>
  </si>
  <si>
    <t>RV2224</t>
  </si>
  <si>
    <t>RV2225</t>
  </si>
  <si>
    <t>RV2226</t>
  </si>
  <si>
    <t>RV2227</t>
  </si>
  <si>
    <t>RV2228</t>
  </si>
  <si>
    <t>RV2229</t>
  </si>
  <si>
    <t>RV2230</t>
  </si>
  <si>
    <t>RV2231</t>
  </si>
  <si>
    <t>RV2232</t>
  </si>
  <si>
    <t>RV2233</t>
  </si>
  <si>
    <t>RV2234</t>
  </si>
  <si>
    <t>RV2235</t>
  </si>
  <si>
    <t>RV2236</t>
  </si>
  <si>
    <t>RV2237</t>
  </si>
  <si>
    <t>RV2238</t>
  </si>
  <si>
    <t>RV2239</t>
  </si>
  <si>
    <t>RV2240</t>
  </si>
  <si>
    <t>RV2241</t>
  </si>
  <si>
    <t>RV2242</t>
  </si>
  <si>
    <t>RV2243</t>
  </si>
  <si>
    <t xml:space="preserve">Calcschist    </t>
  </si>
  <si>
    <t xml:space="preserve">Phengite biotite alkaline-feldspar gneiss </t>
  </si>
  <si>
    <t xml:space="preserve">Plagioclase-garnet-mica schist   </t>
  </si>
  <si>
    <t xml:space="preserve">Two-micas gneiss   </t>
  </si>
  <si>
    <t xml:space="preserve">Sericitic calcschist   </t>
  </si>
  <si>
    <t xml:space="preserve">Conglomerates with gneissic clasts </t>
  </si>
  <si>
    <t xml:space="preserve">Granitoid (ortho-)gneiss   </t>
  </si>
  <si>
    <t xml:space="preserve">Gneissic granite   </t>
  </si>
  <si>
    <t xml:space="preserve">Plagioclase and two-micas schist </t>
  </si>
  <si>
    <t xml:space="preserve">Plagioclase and two-micas gneiss </t>
  </si>
  <si>
    <t xml:space="preserve">Garnet and epidote amphibolite </t>
  </si>
  <si>
    <t xml:space="preserve">Two-micas leucocratic gneiss  </t>
  </si>
  <si>
    <t xml:space="preserve">Plagioclase-mica-garnet gneiss   </t>
  </si>
  <si>
    <t xml:space="preserve">Two-micas and garnet gneiss </t>
  </si>
  <si>
    <t>246 Two-micas and garnet gneiss</t>
  </si>
  <si>
    <t>Monte Leone</t>
  </si>
  <si>
    <t>D’Avino</t>
  </si>
  <si>
    <t>Antigorio</t>
  </si>
  <si>
    <t>d’Avino</t>
  </si>
  <si>
    <t>Wildhorn</t>
  </si>
  <si>
    <t>Pignolosa et al. 2010 (International Journal of Earth Science)</t>
  </si>
  <si>
    <t>RV2244</t>
  </si>
  <si>
    <t>RV2245</t>
  </si>
  <si>
    <t>RV2246</t>
  </si>
  <si>
    <t>RV2247</t>
  </si>
  <si>
    <t>RV2248</t>
  </si>
  <si>
    <t>RV2249</t>
  </si>
  <si>
    <t>RV2250</t>
  </si>
  <si>
    <t>RV2251</t>
  </si>
  <si>
    <t>RV2252</t>
  </si>
  <si>
    <t>RV2253</t>
  </si>
  <si>
    <t>RV2254</t>
  </si>
  <si>
    <t>RV2255</t>
  </si>
  <si>
    <t>RV2256</t>
  </si>
  <si>
    <t>RV2257</t>
  </si>
  <si>
    <t>RV2258</t>
  </si>
  <si>
    <t>RV2259</t>
  </si>
  <si>
    <t>RV2260</t>
  </si>
  <si>
    <t>RV2261</t>
  </si>
  <si>
    <t>RV2262</t>
  </si>
  <si>
    <t>RV2263</t>
  </si>
  <si>
    <t>RV2264</t>
  </si>
  <si>
    <t>RV2265</t>
  </si>
  <si>
    <t>RV2266</t>
  </si>
  <si>
    <t>RV2267</t>
  </si>
  <si>
    <t>RV2268</t>
  </si>
  <si>
    <t>RV2269</t>
  </si>
  <si>
    <t>RV2270</t>
  </si>
  <si>
    <t>RV2271</t>
  </si>
  <si>
    <t>RV2272</t>
  </si>
  <si>
    <t>RV2273</t>
  </si>
  <si>
    <t>RV2274</t>
  </si>
  <si>
    <t>RV2275</t>
  </si>
  <si>
    <t>RV2276</t>
  </si>
  <si>
    <t>RV2277</t>
  </si>
  <si>
    <t>RV2278</t>
  </si>
  <si>
    <t>RV2279</t>
  </si>
  <si>
    <t>RV2280</t>
  </si>
  <si>
    <t>RV2281</t>
  </si>
  <si>
    <t>CGP235</t>
  </si>
  <si>
    <t>CGP236</t>
  </si>
  <si>
    <t>CW36</t>
  </si>
  <si>
    <t>CW48</t>
  </si>
  <si>
    <t>CW49</t>
  </si>
  <si>
    <t>CGP227</t>
  </si>
  <si>
    <t>CGP230</t>
  </si>
  <si>
    <t>CGP231</t>
  </si>
  <si>
    <t>CGP232</t>
  </si>
  <si>
    <t>CGP233</t>
  </si>
  <si>
    <t>CGP234</t>
  </si>
  <si>
    <t>CW1</t>
  </si>
  <si>
    <t>CW2</t>
  </si>
  <si>
    <t>CW4</t>
  </si>
  <si>
    <t>CW5</t>
  </si>
  <si>
    <t>CW15</t>
  </si>
  <si>
    <t>CW16</t>
  </si>
  <si>
    <t>CW17</t>
  </si>
  <si>
    <t>CW40</t>
  </si>
  <si>
    <t>CW41</t>
  </si>
  <si>
    <t>CW42</t>
  </si>
  <si>
    <t>CW43</t>
  </si>
  <si>
    <t>CW44</t>
  </si>
  <si>
    <t>CGP238</t>
  </si>
  <si>
    <t>CGP239</t>
  </si>
  <si>
    <t>CGP240</t>
  </si>
  <si>
    <t>CGP241</t>
  </si>
  <si>
    <t>CW50</t>
  </si>
  <si>
    <t>CGP223</t>
  </si>
  <si>
    <t>CW12</t>
  </si>
  <si>
    <t>CW13</t>
  </si>
  <si>
    <t>CW20</t>
  </si>
  <si>
    <t>CW21</t>
  </si>
  <si>
    <t>CW31</t>
  </si>
  <si>
    <t>Bächlital</t>
  </si>
  <si>
    <t xml:space="preserve"> Guttannen</t>
  </si>
  <si>
    <t>Mühletal</t>
  </si>
  <si>
    <t>Nessental</t>
  </si>
  <si>
    <t>Steingletscher</t>
  </si>
  <si>
    <t>Sustenpass-Street</t>
  </si>
  <si>
    <t>Triftgletscher</t>
  </si>
  <si>
    <t>Obermaad</t>
  </si>
  <si>
    <t>Gadmen</t>
  </si>
  <si>
    <t>Schwendi</t>
  </si>
  <si>
    <t>Dossenhütte</t>
  </si>
  <si>
    <t>Urbachtal</t>
  </si>
  <si>
    <t>Unterstock</t>
  </si>
  <si>
    <t>Mönchsjochhütte</t>
  </si>
  <si>
    <t>Jungfraujoch</t>
  </si>
  <si>
    <t>Obersteinberg</t>
  </si>
  <si>
    <t>Schirboden</t>
  </si>
  <si>
    <t>Unterer Grindelwaldgletscher</t>
  </si>
  <si>
    <t>Variscian Basement</t>
  </si>
  <si>
    <t>Central Aar granite</t>
  </si>
  <si>
    <t>Biotite-Plagioclase Gneis</t>
  </si>
  <si>
    <t>Biotitgranit</t>
  </si>
  <si>
    <t>Biotite Orthogneiss</t>
  </si>
  <si>
    <t xml:space="preserve"> Orthogneiss</t>
  </si>
  <si>
    <t>Wangenheim et al. (in prep)</t>
  </si>
  <si>
    <t>Glotzbach et al., 2011</t>
  </si>
  <si>
    <t>Glotzbach et al. 2009, 2010</t>
  </si>
  <si>
    <t>MCS3</t>
  </si>
  <si>
    <t>MCS8</t>
  </si>
  <si>
    <t>MCS12</t>
  </si>
  <si>
    <t>MC33</t>
  </si>
  <si>
    <t>MC269</t>
  </si>
  <si>
    <t>MC475</t>
  </si>
  <si>
    <t>MC500</t>
  </si>
  <si>
    <t>MC501</t>
  </si>
  <si>
    <t>MC519</t>
  </si>
  <si>
    <t>MC520</t>
  </si>
  <si>
    <t>MC476</t>
  </si>
  <si>
    <t>MC477</t>
  </si>
  <si>
    <t>MC480</t>
  </si>
  <si>
    <t>MC481</t>
  </si>
  <si>
    <t>MC482</t>
  </si>
  <si>
    <t>MC282</t>
  </si>
  <si>
    <t>MC335</t>
  </si>
  <si>
    <t>MC283</t>
  </si>
  <si>
    <t>KAW367</t>
  </si>
  <si>
    <t>KAW377</t>
  </si>
  <si>
    <t>KAW376</t>
  </si>
  <si>
    <t>KAW375</t>
  </si>
  <si>
    <t>KAW374</t>
  </si>
  <si>
    <t>KAW370</t>
  </si>
  <si>
    <t>KAW410</t>
  </si>
  <si>
    <t>KAW2769</t>
  </si>
  <si>
    <t>KAW2770</t>
  </si>
  <si>
    <t>KAW357</t>
  </si>
  <si>
    <t>KAW159</t>
  </si>
  <si>
    <t>KAW408</t>
  </si>
  <si>
    <t>KAW160</t>
  </si>
  <si>
    <t>KAW161</t>
  </si>
  <si>
    <t>Campani et al. 2010, JGR</t>
  </si>
  <si>
    <t>Elfert et al. 2013</t>
  </si>
  <si>
    <t>Ticino-H-1</t>
  </si>
  <si>
    <t>Ticino-H-4</t>
  </si>
  <si>
    <t>Ticino-H-6</t>
  </si>
  <si>
    <t>Ticino-H-9</t>
  </si>
  <si>
    <t>Ticino-H-11</t>
  </si>
  <si>
    <t>Ticino-H-18</t>
  </si>
  <si>
    <t>Ticino-H-13</t>
  </si>
  <si>
    <t>Ticino-H-22</t>
  </si>
  <si>
    <t>Ticino-H-23</t>
  </si>
  <si>
    <t>Ticino-H-27</t>
  </si>
  <si>
    <t>Ticino-H-28</t>
  </si>
  <si>
    <t>Ticino-H-25</t>
  </si>
  <si>
    <t>Leventina</t>
  </si>
  <si>
    <t>Simano</t>
  </si>
  <si>
    <t>Mergoscia</t>
  </si>
  <si>
    <t>Bellinzona</t>
  </si>
  <si>
    <t>Monte Rosa</t>
  </si>
  <si>
    <t>Ivrea</t>
  </si>
  <si>
    <t xml:space="preserve">KR 9  </t>
  </si>
  <si>
    <t xml:space="preserve">KR 8 </t>
  </si>
  <si>
    <t>KR6h</t>
  </si>
  <si>
    <t>KR6fc</t>
  </si>
  <si>
    <t>KR5h</t>
  </si>
  <si>
    <t>KR5dz</t>
  </si>
  <si>
    <t>KR5fc</t>
  </si>
  <si>
    <t>Wölfler et al 2015</t>
  </si>
  <si>
    <t>Transalp-1</t>
  </si>
  <si>
    <t>Transalp-2</t>
  </si>
  <si>
    <t>Transalp-3</t>
  </si>
  <si>
    <t>Transalp-4</t>
  </si>
  <si>
    <t>Transalp-5</t>
  </si>
  <si>
    <t>Transalp-6</t>
  </si>
  <si>
    <t>Transalp-7</t>
  </si>
  <si>
    <t>Transalp-8</t>
  </si>
  <si>
    <t>Transalp-9</t>
  </si>
  <si>
    <t>Transalp-10</t>
  </si>
  <si>
    <t>Transalp-11</t>
  </si>
  <si>
    <t>Transalp-12</t>
  </si>
  <si>
    <t>Transalp-13</t>
  </si>
  <si>
    <t>Transalp-14</t>
  </si>
  <si>
    <t>Transalp-15</t>
  </si>
  <si>
    <t>Transalp-16</t>
  </si>
  <si>
    <t>Transalp-18</t>
  </si>
  <si>
    <t>Transalp-19</t>
  </si>
  <si>
    <t>Transalp-20</t>
  </si>
  <si>
    <t>Transalp-21</t>
  </si>
  <si>
    <t>Transalp-22</t>
  </si>
  <si>
    <t>Transalp-23</t>
  </si>
  <si>
    <t>Transalp-24</t>
  </si>
  <si>
    <t>Transalp-25</t>
  </si>
  <si>
    <t>fine grained sand / Subalpine Molasse unit south of the
Alpine frontal thrust</t>
  </si>
  <si>
    <t>sand layer in conglomerate / present-day Northern Alpine
Molasse basin north of the Alpine frontal thrust.</t>
  </si>
  <si>
    <t>sandstone / fluvial deposit in the Bavarian Nappes north of the Inntal fault (likely Late Cretaceous Gosau Group)</t>
  </si>
  <si>
    <t>sandstone / Bavarian Nappes north of the Inntal fault (Late
Cretaceous Gosau Group)</t>
  </si>
  <si>
    <t>red sandstone / Tirolian Nappes south of the Inntal fault (Triassic basin sediments near Schwaz)</t>
  </si>
  <si>
    <t>gneiss / Silvretta-Seckau Nappe System north of the Tauern Window (Innsbruck Quartzphyllite complex; Variscan, Late
Cretaceous and late Alpine overprints)</t>
  </si>
  <si>
    <t>quartz-phyllite / Silvretta-Seckau Nappe System north of the Tauern Window (Innsbruck Quartzphyllite complex; Variscan, Late Cretaceous and late Alpine overprints)</t>
  </si>
  <si>
    <t>granite / ‘Ahorngranit’ near contact to ‘Hochstegenmarmor’ (European basement nappe of the 'outer' Tauern Window)</t>
  </si>
  <si>
    <t>gneiss / ‘Zentralgneiss’ of the non-eclogitic Sub-Penninic basement nappes, Tauern Window</t>
  </si>
  <si>
    <t>gneiss / ‘Zentralgneiss’ of the non-eclogitic Sub-Penninic
basement nappes, Tauern Window</t>
  </si>
  <si>
    <t>granite / Variscan basement of the Southern Alps south of
the Periadriatic Fault</t>
  </si>
  <si>
    <t>granite / Koralpe-Wölz nappe system south of the Tauern Window (Variscan origin with Late Cretaceous overprint).</t>
  </si>
  <si>
    <t>granite / non-eclogitic Sub-Penninic basement nappes,
Tauern Window</t>
  </si>
  <si>
    <t>quartz phyllite schist / upper crustal Variscan basement of the Southern Alps</t>
  </si>
  <si>
    <t>reddish sand-/mudstone interlayers / post-Variscan Permian- Mesozoic volcanic and sedimentary cover of the Southern
Alps (Permian Bellerophon Fm.)</t>
  </si>
  <si>
    <t>reddish sandstone / post-Variscan Permian-Mesozoic volcanic and sedimentary cover of the Southern Alps (Permian Bellerophon Fm.)</t>
  </si>
  <si>
    <t>reddish sandstone / post-Variscan Permian-Mesozoic volcanic and sedimentary cover of the Southern Alps (Permian
Bellerophon Fm.).</t>
  </si>
  <si>
    <t>sandstone clasts in carbonaceous breccia / post-Variscan Permian-Mesozoic volcanic and sedimentary cover of the Southern Alps (Triassic platform/basin successions).</t>
  </si>
  <si>
    <t>gneiss / upper crustal Variscan basement of the Southern
Alps</t>
  </si>
  <si>
    <t>reddish sand-/mudstone interlayers / post-Variscan Permian- Mesozoic volcanic and sedimentary cover of the Southern Alps (Permian Bellerophon Fm.)</t>
  </si>
  <si>
    <t>fine grained sandstone / Bavarian Nappes (Upper Cretaceous
Gosau Group)</t>
  </si>
  <si>
    <t>fine-grained sandstone / Bavarian Nappes (Cenomanian ‘Branderfleck Schichten’)</t>
  </si>
  <si>
    <t>Medium to coarse grained flysch sandstone /  within the Helvetic and Ultrahelvetic Nappes south of the Alpine
frontal thrust (Upper Cretaceous ‘Reiselsberger Sandstein’)</t>
  </si>
  <si>
    <t>Ahe</t>
  </si>
  <si>
    <t>AheZhe</t>
  </si>
  <si>
    <t>Zhe</t>
  </si>
  <si>
    <r>
      <rPr>
        <sz val="11"/>
        <color indexed="63"/>
        <rFont val="Arial"/>
        <family val="2"/>
      </rPr>
      <t>Ju7</t>
    </r>
  </si>
  <si>
    <r>
      <rPr>
        <sz val="11"/>
        <color indexed="63"/>
        <rFont val="Arial"/>
        <family val="2"/>
      </rPr>
      <t>Ju8</t>
    </r>
  </si>
  <si>
    <r>
      <rPr>
        <sz val="11"/>
        <color indexed="63"/>
        <rFont val="Arial"/>
        <family val="2"/>
      </rPr>
      <t>Ju9</t>
    </r>
  </si>
  <si>
    <r>
      <rPr>
        <sz val="11"/>
        <color indexed="63"/>
        <rFont val="Arial"/>
        <family val="2"/>
      </rPr>
      <t>Ju10</t>
    </r>
  </si>
  <si>
    <r>
      <rPr>
        <sz val="11"/>
        <color indexed="63"/>
        <rFont val="Arial"/>
        <family val="2"/>
      </rPr>
      <t>Ju11</t>
    </r>
  </si>
  <si>
    <r>
      <rPr>
        <sz val="11"/>
        <color indexed="63"/>
        <rFont val="Arial"/>
        <family val="2"/>
      </rPr>
      <t>So5</t>
    </r>
  </si>
  <si>
    <r>
      <rPr>
        <sz val="11"/>
        <color indexed="63"/>
        <rFont val="Arial"/>
        <family val="2"/>
      </rPr>
      <t>So6</t>
    </r>
  </si>
  <si>
    <r>
      <rPr>
        <sz val="11"/>
        <color indexed="63"/>
        <rFont val="Arial"/>
        <family val="2"/>
      </rPr>
      <t>So7</t>
    </r>
  </si>
  <si>
    <r>
      <rPr>
        <sz val="11"/>
        <color indexed="63"/>
        <rFont val="Arial"/>
        <family val="2"/>
      </rPr>
      <t>So8</t>
    </r>
  </si>
  <si>
    <r>
      <rPr>
        <sz val="11"/>
        <color indexed="63"/>
        <rFont val="Arial"/>
        <family val="2"/>
      </rPr>
      <t>So9</t>
    </r>
  </si>
  <si>
    <r>
      <rPr>
        <sz val="11"/>
        <color indexed="63"/>
        <rFont val="Arial"/>
        <family val="2"/>
      </rPr>
      <t>So11</t>
    </r>
  </si>
  <si>
    <r>
      <rPr>
        <sz val="11"/>
        <color indexed="63"/>
        <rFont val="Arial"/>
        <family val="2"/>
      </rPr>
      <t>So13</t>
    </r>
  </si>
  <si>
    <r>
      <rPr>
        <sz val="11"/>
        <color indexed="63"/>
        <rFont val="Arial"/>
        <family val="2"/>
      </rPr>
      <t>So14</t>
    </r>
  </si>
  <si>
    <r>
      <rPr>
        <sz val="11"/>
        <color indexed="63"/>
        <rFont val="Arial"/>
        <family val="2"/>
      </rPr>
      <t>So15</t>
    </r>
  </si>
  <si>
    <r>
      <rPr>
        <sz val="11"/>
        <color indexed="63"/>
        <rFont val="Arial"/>
        <family val="2"/>
      </rPr>
      <t>Granite</t>
    </r>
  </si>
  <si>
    <r>
      <rPr>
        <sz val="11"/>
        <color indexed="63"/>
        <rFont val="Arial"/>
        <family val="2"/>
      </rPr>
      <t>Micaschist</t>
    </r>
  </si>
  <si>
    <t>Eizenhöfer et al 2021</t>
  </si>
  <si>
    <t>Wölfler et al 2016</t>
  </si>
  <si>
    <t>Kr -01</t>
  </si>
  <si>
    <t>Kr -02</t>
  </si>
  <si>
    <t>Kr -04</t>
  </si>
  <si>
    <t>Kr -07</t>
  </si>
  <si>
    <t>Kr -08</t>
  </si>
  <si>
    <t>S-02</t>
  </si>
  <si>
    <t>S-07</t>
  </si>
  <si>
    <t>S-09</t>
  </si>
  <si>
    <t>S-10</t>
  </si>
  <si>
    <t>S-11</t>
  </si>
  <si>
    <t>S-14</t>
  </si>
  <si>
    <t>S-15</t>
  </si>
  <si>
    <t>Gl-06</t>
  </si>
  <si>
    <t>Sm-01</t>
  </si>
  <si>
    <t>Sm-02</t>
  </si>
  <si>
    <t>Sm-04</t>
  </si>
  <si>
    <t>Augengneiss</t>
  </si>
  <si>
    <t>Silvretta-Seckau/Seckau &amp; Pirbachkogel</t>
  </si>
  <si>
    <t>Biotite-Paragneiss</t>
  </si>
  <si>
    <t>Albitblastengneiss</t>
  </si>
  <si>
    <t>Semmering-Wechsel/Wechsel</t>
  </si>
  <si>
    <t>Grobgneiss</t>
  </si>
  <si>
    <t>Koralpe-Wölz/Stuhleck -Kirchberg</t>
  </si>
  <si>
    <t>Biotite-Gneiss</t>
  </si>
  <si>
    <t>Silvretta -Seckau/Troiseck -Floning</t>
  </si>
  <si>
    <t>Chlorite-Micaschist</t>
  </si>
  <si>
    <t>Semmering-Wechsel/Mürz -Tachenberg</t>
  </si>
  <si>
    <t>Silvretta-Seckau/Troiseck -Floning</t>
  </si>
  <si>
    <t>—</t>
  </si>
  <si>
    <t>van Gelder et al 2020</t>
  </si>
  <si>
    <t>MOR1</t>
  </si>
  <si>
    <t>MOR2</t>
  </si>
  <si>
    <t>MOR3</t>
  </si>
  <si>
    <t>FIOR1</t>
  </si>
  <si>
    <t>PU1</t>
  </si>
  <si>
    <t>SS1</t>
  </si>
  <si>
    <t>SE1</t>
  </si>
  <si>
    <t>SR  V1</t>
  </si>
  <si>
    <t>CU1B</t>
  </si>
  <si>
    <t>DV1</t>
  </si>
  <si>
    <t>VZ1</t>
  </si>
  <si>
    <t>VZ2</t>
  </si>
  <si>
    <t>AM1</t>
  </si>
  <si>
    <t>Paragneis  s</t>
  </si>
  <si>
    <t>Granitoid orthogneiss</t>
  </si>
  <si>
    <t>Andesitic dike</t>
  </si>
  <si>
    <t>Mica schist</t>
  </si>
  <si>
    <t>Siltstone</t>
  </si>
  <si>
    <t>Basaltic dike</t>
  </si>
  <si>
    <t>Zanchetta et al 2016</t>
  </si>
  <si>
    <t>PT.08.02B</t>
  </si>
  <si>
    <t>US.09.05</t>
  </si>
  <si>
    <t>US.09.06</t>
  </si>
  <si>
    <t>WG.09.02</t>
  </si>
  <si>
    <t xml:space="preserve">Glockner   </t>
  </si>
  <si>
    <t>granitgneiss</t>
  </si>
  <si>
    <t xml:space="preserve">AA </t>
  </si>
  <si>
    <t>granit</t>
  </si>
  <si>
    <t>tonalit gneiss</t>
  </si>
  <si>
    <t>Zgneiss</t>
  </si>
  <si>
    <t xml:space="preserve">Glockner    </t>
  </si>
  <si>
    <t>greenschist</t>
  </si>
  <si>
    <t>Glockner</t>
  </si>
  <si>
    <t>phyllite</t>
  </si>
  <si>
    <t>AB.08.04</t>
  </si>
  <si>
    <t>AB.08.11</t>
  </si>
  <si>
    <t>AB.08.14</t>
  </si>
  <si>
    <t>AB.08.19</t>
  </si>
  <si>
    <t>AB.08.23</t>
  </si>
  <si>
    <t>AB.08.25</t>
  </si>
  <si>
    <t>AB.08.26</t>
  </si>
  <si>
    <t>AB.08.31</t>
  </si>
  <si>
    <t>AB.08.32</t>
  </si>
  <si>
    <t>AB.08.40</t>
  </si>
  <si>
    <t>AB.08.47</t>
  </si>
  <si>
    <t>AB.08.50</t>
  </si>
  <si>
    <t>AB.08.58</t>
  </si>
  <si>
    <t>AB.09.10</t>
  </si>
  <si>
    <t>AB.09.15</t>
  </si>
  <si>
    <t>AB.09.16</t>
  </si>
  <si>
    <t>AB.09.18</t>
  </si>
  <si>
    <t>AB.09.19</t>
  </si>
  <si>
    <t>AB.09.22</t>
  </si>
  <si>
    <t>AB.10.06</t>
  </si>
  <si>
    <t>AB.10.08</t>
  </si>
  <si>
    <t>AB.10.12</t>
  </si>
  <si>
    <t>AB.10.14</t>
  </si>
  <si>
    <t>AB.10.16</t>
  </si>
  <si>
    <t>AB.10.17</t>
  </si>
  <si>
    <t>AB.10.18</t>
  </si>
  <si>
    <t>AB.10.25</t>
  </si>
  <si>
    <t>AB.10.27</t>
  </si>
  <si>
    <t>AT.09.11</t>
  </si>
  <si>
    <t>GT.08.04</t>
  </si>
  <si>
    <t>HT.09.01</t>
  </si>
  <si>
    <t>Bertrand et al 2017</t>
  </si>
  <si>
    <t>PK1</t>
  </si>
  <si>
    <t>EKS Periadriatica</t>
  </si>
  <si>
    <t>PK2</t>
  </si>
  <si>
    <t>PK3</t>
  </si>
  <si>
    <t>PK5</t>
  </si>
  <si>
    <t>HTW‐48050</t>
  </si>
  <si>
    <t>Haupttunnel W</t>
  </si>
  <si>
    <t>HTE‐47865</t>
  </si>
  <si>
    <t>Haupttunnel O</t>
  </si>
  <si>
    <t>HTW‐47834</t>
  </si>
  <si>
    <t>HTW‐47650</t>
  </si>
  <si>
    <t>SA7CC‐006</t>
  </si>
  <si>
    <t>Vorausb.</t>
  </si>
  <si>
    <t>SA7CC‐023</t>
  </si>
  <si>
    <t>SA7CC‐065</t>
  </si>
  <si>
    <t>SA7CC‐136</t>
  </si>
  <si>
    <t>SA7CC‐157</t>
  </si>
  <si>
    <t>SA7CC‐247</t>
  </si>
  <si>
    <t>SA7CC‐320</t>
  </si>
  <si>
    <t>SAV11‐8</t>
  </si>
  <si>
    <t>Vorausb. SAV11</t>
  </si>
  <si>
    <t>SAV11‐44</t>
  </si>
  <si>
    <t>SAV11‐84</t>
  </si>
  <si>
    <t>SAV20‐42</t>
  </si>
  <si>
    <t>Vorausb. SAV20</t>
  </si>
  <si>
    <t>SAV20‐49</t>
  </si>
  <si>
    <t>SAV20‐74</t>
  </si>
  <si>
    <t>Klotz et al 2018</t>
  </si>
  <si>
    <t>Mylonitic schist</t>
  </si>
  <si>
    <t>Calcschist</t>
  </si>
  <si>
    <t>Quarzphyllite</t>
  </si>
  <si>
    <t>17A9</t>
  </si>
  <si>
    <t>17A11</t>
  </si>
  <si>
    <t>17A17</t>
  </si>
  <si>
    <t>17A16</t>
  </si>
  <si>
    <t>17A15</t>
  </si>
  <si>
    <t>17A14</t>
  </si>
  <si>
    <t>17A13</t>
  </si>
  <si>
    <t>17A22</t>
  </si>
  <si>
    <t>17A19</t>
  </si>
  <si>
    <t>16A19</t>
  </si>
  <si>
    <t>17A20</t>
  </si>
  <si>
    <t>17A21</t>
  </si>
  <si>
    <t>17A25</t>
  </si>
  <si>
    <t>19A9</t>
  </si>
  <si>
    <t>19A10</t>
  </si>
  <si>
    <t>19A12</t>
  </si>
  <si>
    <t>19A14</t>
  </si>
  <si>
    <t>19A15</t>
  </si>
  <si>
    <t>19A16</t>
  </si>
  <si>
    <t>ZHe</t>
  </si>
  <si>
    <t>AAZhe</t>
  </si>
  <si>
    <t>AHeZhe</t>
  </si>
  <si>
    <t>AZhe</t>
  </si>
  <si>
    <t>AheZHe</t>
  </si>
  <si>
    <t>Wolff et al 2021</t>
  </si>
  <si>
    <t>VT2-10</t>
  </si>
  <si>
    <t>PBFT6</t>
  </si>
  <si>
    <t>PBFT8</t>
  </si>
  <si>
    <t>PBFT9</t>
  </si>
  <si>
    <t>PBFT10</t>
  </si>
  <si>
    <t>PBFT11</t>
  </si>
  <si>
    <t>PBFT12</t>
  </si>
  <si>
    <t>PBFT13</t>
  </si>
  <si>
    <t>BG72.2</t>
  </si>
  <si>
    <t>VT1-10*</t>
  </si>
  <si>
    <t>CDA1**</t>
  </si>
  <si>
    <t>FRI**</t>
  </si>
  <si>
    <t>Heberer et al 2017</t>
  </si>
  <si>
    <t>AZAHe</t>
  </si>
  <si>
    <t>ZZ</t>
  </si>
  <si>
    <t xml:space="preserve">Database used in the paper "Vernon et al., EPSL 270: 316-329 </t>
  </si>
  <si>
    <t xml:space="preserve">Table S1 - Existing thermochronometric data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</si>
</sst>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00000"/>
    <numFmt numFmtId="166" formatCode="0.0"/>
    <numFmt numFmtId="167" formatCode="0.00000"/>
    <numFmt numFmtId="168" formatCode="#,##0.0"/>
  </numFmts>
  <fonts count="32">
    <font>
      <sz val="10"/>
      <name val="Geneva"/>
    </font>
    <font>
      <b/>
      <sz val="10"/>
      <name val="Geneva"/>
    </font>
    <font>
      <sz val="10"/>
      <name val="Geneva"/>
    </font>
    <font>
      <sz val="10"/>
      <color indexed="10"/>
      <name val="Geneva"/>
    </font>
    <font>
      <sz val="10"/>
      <color indexed="12"/>
      <name val="Geneva"/>
    </font>
    <font>
      <b/>
      <sz val="9"/>
      <name val="Geneva"/>
    </font>
    <font>
      <sz val="9"/>
      <name val="Geneva"/>
    </font>
    <font>
      <sz val="10"/>
      <name val="Arial"/>
      <family val="2"/>
    </font>
    <font>
      <sz val="10"/>
      <name val="Arial"/>
      <family val="2"/>
    </font>
    <font>
      <b/>
      <sz val="10"/>
      <color indexed="10"/>
      <name val="Arial"/>
      <family val="2"/>
    </font>
    <font>
      <sz val="8"/>
      <name val="Arial"/>
      <family val="2"/>
    </font>
    <font>
      <sz val="10"/>
      <name val="Arial"/>
      <family val="2"/>
    </font>
    <font>
      <sz val="10"/>
      <color indexed="8"/>
      <name val="Arial"/>
      <family val="2"/>
    </font>
    <font>
      <sz val="10"/>
      <color indexed="8"/>
      <name val="Calibri"/>
      <family val="2"/>
    </font>
    <font>
      <sz val="11"/>
      <name val="Times New Roman"/>
      <family val="1"/>
    </font>
    <font>
      <sz val="11"/>
      <color indexed="8"/>
      <name val="Times New Roman"/>
      <family val="1"/>
    </font>
    <font>
      <sz val="14"/>
      <name val="Times New Roman"/>
      <family val="1"/>
    </font>
    <font>
      <sz val="12"/>
      <name val="Verdana"/>
      <family val="2"/>
    </font>
    <font>
      <b/>
      <sz val="12"/>
      <name val="Times New Roman"/>
      <family val="1"/>
    </font>
    <font>
      <sz val="12"/>
      <name val="Times New Roman"/>
      <family val="1"/>
    </font>
    <font>
      <sz val="11"/>
      <name val="Calibri"/>
      <family val="2"/>
    </font>
    <font>
      <sz val="11"/>
      <name val="Arial"/>
      <family val="2"/>
    </font>
    <font>
      <sz val="11"/>
      <color indexed="63"/>
      <name val="Arial"/>
      <family val="2"/>
    </font>
    <font>
      <sz val="12"/>
      <color rgb="FF000000"/>
      <name val="Calibri"/>
      <family val="2"/>
      <scheme val="minor"/>
    </font>
    <font>
      <sz val="12"/>
      <color theme="1"/>
      <name val="Cambria (body)"/>
    </font>
    <font>
      <sz val="11"/>
      <color theme="1"/>
      <name val="Cambria (body)"/>
    </font>
    <font>
      <sz val="12"/>
      <color theme="1"/>
      <name val="Times New Roman"/>
      <family val="1"/>
    </font>
    <font>
      <sz val="12"/>
      <color rgb="FF000000"/>
      <name val="Times New Roman"/>
      <family val="1"/>
    </font>
    <font>
      <sz val="12"/>
      <color rgb="FF000000"/>
      <name val="Cambria (body)"/>
    </font>
    <font>
      <sz val="7"/>
      <name val="Myriad Pro"/>
      <family val="2"/>
    </font>
    <font>
      <sz val="7"/>
      <color rgb="FF000000"/>
      <name val="Myriad Pro"/>
      <family val="2"/>
    </font>
    <font>
      <b/>
      <sz val="10"/>
      <name val="Geneva"/>
      <charset val="1"/>
    </font>
  </fonts>
  <fills count="7">
    <fill>
      <patternFill patternType="none"/>
    </fill>
    <fill>
      <patternFill patternType="gray125"/>
    </fill>
    <fill>
      <patternFill patternType="solid">
        <fgColor indexed="42"/>
        <bgColor indexed="64"/>
      </patternFill>
    </fill>
    <fill>
      <patternFill patternType="solid">
        <fgColor indexed="42"/>
        <bgColor indexed="9"/>
      </patternFill>
    </fill>
    <fill>
      <patternFill patternType="solid">
        <fgColor indexed="34"/>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s>
  <borders count="8">
    <border>
      <left/>
      <right/>
      <top/>
      <bottom/>
      <diagonal/>
    </border>
    <border>
      <left style="hair">
        <color indexed="8"/>
      </left>
      <right style="hair">
        <color indexed="8"/>
      </right>
      <top style="hair">
        <color indexed="8"/>
      </top>
      <bottom style="hair">
        <color indexed="8"/>
      </bottom>
      <diagonal/>
    </border>
    <border>
      <left/>
      <right style="thin">
        <color indexed="64"/>
      </right>
      <top/>
      <bottom/>
      <diagonal/>
    </border>
    <border>
      <left/>
      <right/>
      <top style="medium">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bottom style="thin">
        <color indexed="64"/>
      </bottom>
      <diagonal/>
    </border>
  </borders>
  <cellStyleXfs count="10">
    <xf numFmtId="0" fontId="0" fillId="0" borderId="0"/>
    <xf numFmtId="0" fontId="7" fillId="0" borderId="0"/>
    <xf numFmtId="0" fontId="7" fillId="0" borderId="0"/>
    <xf numFmtId="0" fontId="7" fillId="0" borderId="0"/>
    <xf numFmtId="0" fontId="6" fillId="0" borderId="0"/>
    <xf numFmtId="0" fontId="7" fillId="0" borderId="0"/>
    <xf numFmtId="0" fontId="2" fillId="0" borderId="0"/>
    <xf numFmtId="0" fontId="2" fillId="0" borderId="0"/>
    <xf numFmtId="0" fontId="2" fillId="0" borderId="0"/>
    <xf numFmtId="0" fontId="2" fillId="0" borderId="0"/>
  </cellStyleXfs>
  <cellXfs count="242">
    <xf numFmtId="0" fontId="0" fillId="0" borderId="0" xfId="0" applyFont="1" applyFill="1"/>
    <xf numFmtId="0" fontId="0" fillId="0" borderId="0" xfId="0" applyNumberFormat="1" applyFont="1" applyFill="1" applyBorder="1" applyAlignment="1">
      <alignment horizontal="left"/>
    </xf>
    <xf numFmtId="0" fontId="8" fillId="0" borderId="0" xfId="0" applyNumberFormat="1" applyFont="1" applyFill="1" applyBorder="1" applyAlignment="1">
      <alignment horizontal="left"/>
    </xf>
    <xf numFmtId="0" fontId="0" fillId="0" borderId="0" xfId="0" applyNumberFormat="1" applyFont="1" applyFill="1" applyBorder="1" applyAlignment="1">
      <alignment horizontal="right"/>
    </xf>
    <xf numFmtId="0" fontId="0" fillId="0" borderId="0" xfId="0" applyNumberFormat="1" applyFont="1" applyFill="1" applyBorder="1"/>
    <xf numFmtId="0" fontId="2" fillId="0" borderId="0" xfId="0" applyNumberFormat="1" applyFont="1" applyFill="1" applyBorder="1"/>
    <xf numFmtId="0" fontId="2" fillId="0" borderId="0" xfId="0" applyNumberFormat="1" applyFont="1" applyFill="1" applyBorder="1" applyAlignment="1">
      <alignment horizontal="right"/>
    </xf>
    <xf numFmtId="0" fontId="3" fillId="0" borderId="0" xfId="0" applyNumberFormat="1" applyFont="1" applyFill="1" applyBorder="1" applyAlignment="1">
      <alignment horizontal="right"/>
    </xf>
    <xf numFmtId="0" fontId="2" fillId="0" borderId="0" xfId="0" applyNumberFormat="1" applyFont="1" applyFill="1" applyBorder="1" applyAlignment="1">
      <alignment horizontal="center"/>
    </xf>
    <xf numFmtId="0" fontId="2" fillId="2" borderId="0" xfId="0" applyNumberFormat="1" applyFont="1" applyFill="1" applyBorder="1"/>
    <xf numFmtId="0" fontId="3" fillId="0" borderId="0" xfId="0" applyNumberFormat="1" applyFont="1" applyFill="1" applyBorder="1"/>
    <xf numFmtId="0" fontId="4" fillId="0" borderId="0" xfId="0" applyNumberFormat="1" applyFont="1" applyFill="1" applyBorder="1"/>
    <xf numFmtId="0" fontId="7" fillId="0" borderId="0" xfId="0" applyNumberFormat="1" applyFont="1" applyFill="1" applyBorder="1"/>
    <xf numFmtId="164" fontId="1" fillId="0" borderId="0" xfId="0" applyNumberFormat="1" applyFont="1" applyFill="1" applyBorder="1"/>
    <xf numFmtId="164" fontId="2" fillId="0" borderId="0" xfId="0" applyNumberFormat="1" applyFont="1" applyFill="1" applyBorder="1"/>
    <xf numFmtId="0" fontId="0" fillId="0" borderId="0" xfId="0" applyFont="1" applyFill="1" applyBorder="1" applyAlignment="1">
      <alignment horizontal="right"/>
    </xf>
    <xf numFmtId="1" fontId="0" fillId="0" borderId="0" xfId="0" applyNumberFormat="1" applyFont="1" applyFill="1" applyBorder="1" applyAlignment="1">
      <alignment horizontal="right"/>
    </xf>
    <xf numFmtId="4" fontId="1" fillId="0" borderId="0" xfId="0" applyNumberFormat="1" applyFont="1" applyFill="1" applyBorder="1" applyAlignment="1">
      <alignment horizontal="right"/>
    </xf>
    <xf numFmtId="166" fontId="0" fillId="2" borderId="0" xfId="0" applyNumberFormat="1" applyFont="1" applyFill="1" applyBorder="1" applyAlignment="1">
      <alignment horizontal="right"/>
    </xf>
    <xf numFmtId="0" fontId="4" fillId="0" borderId="0" xfId="0" applyNumberFormat="1" applyFont="1" applyFill="1" applyBorder="1" applyAlignment="1">
      <alignment horizontal="right"/>
    </xf>
    <xf numFmtId="0" fontId="2" fillId="2" borderId="0" xfId="4" applyFont="1" applyFill="1" applyBorder="1"/>
    <xf numFmtId="166" fontId="2" fillId="2" borderId="0" xfId="0" applyNumberFormat="1" applyFont="1" applyFill="1" applyBorder="1" applyAlignment="1">
      <alignment horizontal="right"/>
    </xf>
    <xf numFmtId="0" fontId="2" fillId="2" borderId="0" xfId="0" applyNumberFormat="1" applyFont="1" applyFill="1" applyBorder="1" applyAlignment="1">
      <alignment horizontal="right"/>
    </xf>
    <xf numFmtId="0" fontId="3" fillId="2" borderId="0" xfId="0" applyNumberFormat="1" applyFont="1" applyFill="1" applyBorder="1"/>
    <xf numFmtId="0" fontId="0" fillId="2" borderId="0" xfId="0" applyNumberFormat="1" applyFont="1" applyFill="1" applyBorder="1" applyAlignment="1">
      <alignment horizontal="right"/>
    </xf>
    <xf numFmtId="0" fontId="0" fillId="2" borderId="0" xfId="0" applyFont="1" applyFill="1" applyBorder="1"/>
    <xf numFmtId="0" fontId="4" fillId="2" borderId="0" xfId="0" applyNumberFormat="1" applyFont="1" applyFill="1" applyBorder="1"/>
    <xf numFmtId="0" fontId="2" fillId="0" borderId="0" xfId="4" applyFont="1" applyFill="1" applyBorder="1"/>
    <xf numFmtId="0" fontId="0" fillId="0" borderId="0" xfId="0" applyFont="1" applyFill="1" applyBorder="1"/>
    <xf numFmtId="0" fontId="2" fillId="0" borderId="0" xfId="0" applyFont="1" applyFill="1" applyBorder="1"/>
    <xf numFmtId="166" fontId="0" fillId="0" borderId="0" xfId="0" applyNumberFormat="1" applyFont="1" applyFill="1" applyBorder="1" applyAlignment="1">
      <alignment horizontal="right"/>
    </xf>
    <xf numFmtId="2" fontId="0" fillId="0" borderId="0" xfId="0" applyNumberFormat="1" applyFont="1" applyFill="1" applyBorder="1" applyAlignment="1">
      <alignment horizontal="right"/>
    </xf>
    <xf numFmtId="4" fontId="2" fillId="0" borderId="0" xfId="0" applyNumberFormat="1" applyFont="1" applyFill="1" applyBorder="1" applyAlignment="1">
      <alignment horizontal="right"/>
    </xf>
    <xf numFmtId="166" fontId="0" fillId="0" borderId="0" xfId="0" applyNumberFormat="1" applyFont="1" applyFill="1" applyBorder="1"/>
    <xf numFmtId="0" fontId="8" fillId="0" borderId="0" xfId="0" applyNumberFormat="1" applyFont="1" applyFill="1" applyBorder="1" applyAlignment="1">
      <alignment horizontal="center"/>
    </xf>
    <xf numFmtId="0" fontId="2" fillId="0" borderId="0" xfId="0" applyNumberFormat="1" applyFont="1" applyFill="1" applyBorder="1" applyAlignment="1"/>
    <xf numFmtId="0" fontId="9" fillId="0" borderId="0" xfId="0" applyFont="1" applyFill="1" applyBorder="1"/>
    <xf numFmtId="0" fontId="1" fillId="0" borderId="0" xfId="0" applyFont="1" applyFill="1" applyBorder="1" applyAlignment="1">
      <alignment horizontal="right"/>
    </xf>
    <xf numFmtId="0" fontId="2" fillId="0" borderId="0" xfId="0" applyFont="1" applyFill="1" applyBorder="1" applyAlignment="1">
      <alignment horizontal="right"/>
    </xf>
    <xf numFmtId="166" fontId="2" fillId="0" borderId="0" xfId="0" applyNumberFormat="1" applyFont="1" applyFill="1" applyBorder="1" applyAlignment="1">
      <alignment horizontal="right"/>
    </xf>
    <xf numFmtId="2" fontId="2" fillId="0" borderId="0" xfId="0" applyNumberFormat="1" applyFont="1" applyFill="1" applyBorder="1" applyAlignment="1">
      <alignment horizontal="right"/>
    </xf>
    <xf numFmtId="49" fontId="0" fillId="0" borderId="0" xfId="0" applyNumberFormat="1" applyFont="1" applyFill="1" applyBorder="1"/>
    <xf numFmtId="0" fontId="2" fillId="0" borderId="0" xfId="0" quotePrefix="1" applyNumberFormat="1" applyFont="1" applyFill="1" applyBorder="1"/>
    <xf numFmtId="0" fontId="1" fillId="0" borderId="0" xfId="0" applyNumberFormat="1" applyFont="1" applyFill="1" applyBorder="1"/>
    <xf numFmtId="0" fontId="1" fillId="0" borderId="0" xfId="0" applyNumberFormat="1" applyFont="1" applyFill="1" applyBorder="1" applyAlignment="1">
      <alignment horizontal="right"/>
    </xf>
    <xf numFmtId="1" fontId="7" fillId="0" borderId="0" xfId="2" applyNumberFormat="1" applyFill="1" applyBorder="1"/>
    <xf numFmtId="0" fontId="7" fillId="0" borderId="0" xfId="3" applyNumberFormat="1" applyFill="1" applyBorder="1" applyAlignment="1">
      <alignment horizontal="right"/>
    </xf>
    <xf numFmtId="164" fontId="2" fillId="0" borderId="0" xfId="4" applyNumberFormat="1" applyFont="1" applyFill="1" applyBorder="1"/>
    <xf numFmtId="0" fontId="2" fillId="0" borderId="0" xfId="4" applyFont="1" applyFill="1" applyBorder="1" applyAlignment="1">
      <alignment horizontal="right"/>
    </xf>
    <xf numFmtId="16" fontId="0" fillId="0" borderId="0" xfId="0" quotePrefix="1" applyNumberFormat="1" applyFont="1" applyFill="1" applyBorder="1"/>
    <xf numFmtId="49" fontId="2" fillId="0" borderId="0" xfId="0" applyNumberFormat="1" applyFont="1" applyFill="1" applyBorder="1"/>
    <xf numFmtId="0" fontId="1" fillId="2" borderId="0" xfId="0" applyNumberFormat="1" applyFont="1" applyFill="1" applyBorder="1"/>
    <xf numFmtId="0" fontId="7" fillId="2" borderId="0" xfId="0" applyNumberFormat="1" applyFont="1" applyFill="1" applyBorder="1"/>
    <xf numFmtId="165" fontId="2" fillId="0" borderId="0" xfId="0" applyNumberFormat="1" applyFont="1" applyFill="1" applyBorder="1"/>
    <xf numFmtId="0" fontId="7" fillId="0" borderId="0" xfId="0" applyFont="1"/>
    <xf numFmtId="0" fontId="7" fillId="0" borderId="0" xfId="0" applyFont="1" applyAlignment="1">
      <alignment horizontal="left"/>
    </xf>
    <xf numFmtId="0" fontId="7" fillId="0" borderId="0" xfId="0" applyFont="1" applyBorder="1" applyAlignment="1">
      <alignment horizontal="left"/>
    </xf>
    <xf numFmtId="1" fontId="2" fillId="0" borderId="0" xfId="0" applyNumberFormat="1" applyFont="1" applyFill="1" applyBorder="1"/>
    <xf numFmtId="1" fontId="2" fillId="0" borderId="0" xfId="0" applyNumberFormat="1" applyFont="1" applyFill="1" applyBorder="1" applyAlignment="1">
      <alignment horizontal="right"/>
    </xf>
    <xf numFmtId="0" fontId="7" fillId="0" borderId="0" xfId="0" applyFont="1" applyAlignment="1">
      <alignment horizontal="right"/>
    </xf>
    <xf numFmtId="0" fontId="7" fillId="0" borderId="0" xfId="0" applyFont="1" applyBorder="1" applyAlignment="1">
      <alignment horizontal="right"/>
    </xf>
    <xf numFmtId="0" fontId="7" fillId="0" borderId="0" xfId="0" applyFont="1" applyFill="1" applyBorder="1" applyAlignment="1">
      <alignment horizontal="left"/>
    </xf>
    <xf numFmtId="0" fontId="7" fillId="0" borderId="0" xfId="0" applyFont="1" applyFill="1" applyBorder="1"/>
    <xf numFmtId="1" fontId="7" fillId="0" borderId="0" xfId="0" applyNumberFormat="1" applyFont="1" applyFill="1" applyBorder="1" applyAlignment="1">
      <alignment horizontal="right"/>
    </xf>
    <xf numFmtId="0" fontId="7" fillId="3" borderId="0" xfId="0" applyFont="1" applyFill="1"/>
    <xf numFmtId="166" fontId="2" fillId="0" borderId="0" xfId="0" applyNumberFormat="1" applyFont="1" applyFill="1" applyBorder="1"/>
    <xf numFmtId="1" fontId="7" fillId="0" borderId="0" xfId="0" applyNumberFormat="1" applyFont="1"/>
    <xf numFmtId="166" fontId="7" fillId="0" borderId="0" xfId="0" applyNumberFormat="1" applyFont="1" applyFill="1" applyBorder="1"/>
    <xf numFmtId="0" fontId="7" fillId="0" borderId="0" xfId="0" applyNumberFormat="1" applyFont="1" applyFill="1" applyBorder="1" applyAlignment="1">
      <alignment horizontal="right"/>
    </xf>
    <xf numFmtId="0" fontId="12" fillId="0" borderId="0" xfId="0" applyFont="1" applyFill="1"/>
    <xf numFmtId="0" fontId="12" fillId="0" borderId="0" xfId="0" applyFont="1" applyFill="1" applyAlignment="1">
      <alignment horizontal="left"/>
    </xf>
    <xf numFmtId="0" fontId="12" fillId="0" borderId="0" xfId="0" applyFont="1" applyFill="1" applyAlignment="1">
      <alignment horizontal="right"/>
    </xf>
    <xf numFmtId="166" fontId="11" fillId="0" borderId="0" xfId="0" applyNumberFormat="1" applyFont="1" applyFill="1" applyAlignment="1">
      <alignment horizontal="right"/>
    </xf>
    <xf numFmtId="166" fontId="12" fillId="0" borderId="0" xfId="0" applyNumberFormat="1" applyFont="1" applyFill="1" applyAlignment="1">
      <alignment horizontal="right"/>
    </xf>
    <xf numFmtId="166" fontId="11" fillId="2" borderId="0" xfId="0" applyNumberFormat="1" applyFont="1" applyFill="1" applyAlignment="1">
      <alignment horizontal="right"/>
    </xf>
    <xf numFmtId="166" fontId="12" fillId="2" borderId="0" xfId="0" applyNumberFormat="1" applyFont="1" applyFill="1" applyAlignment="1">
      <alignment horizontal="right"/>
    </xf>
    <xf numFmtId="0" fontId="0" fillId="0" borderId="0" xfId="0" applyNumberFormat="1" applyFill="1" applyBorder="1"/>
    <xf numFmtId="0" fontId="11" fillId="0" borderId="0" xfId="0" applyNumberFormat="1" applyFont="1" applyFill="1" applyBorder="1"/>
    <xf numFmtId="2" fontId="11" fillId="0" borderId="0" xfId="0" applyNumberFormat="1" applyFont="1" applyFill="1" applyAlignment="1">
      <alignment horizontal="right"/>
    </xf>
    <xf numFmtId="2" fontId="12" fillId="0" borderId="0" xfId="0" applyNumberFormat="1" applyFont="1" applyFill="1" applyAlignment="1">
      <alignment horizontal="right"/>
    </xf>
    <xf numFmtId="0" fontId="13" fillId="0" borderId="0" xfId="0" applyFont="1" applyAlignment="1">
      <alignment horizontal="left"/>
    </xf>
    <xf numFmtId="0" fontId="2" fillId="0" borderId="0" xfId="8" applyNumberFormat="1" applyFont="1" applyFill="1" applyBorder="1" applyAlignment="1">
      <alignment horizontal="right"/>
    </xf>
    <xf numFmtId="0" fontId="2" fillId="0" borderId="0" xfId="9" applyFont="1" applyFill="1" applyBorder="1"/>
    <xf numFmtId="166" fontId="0" fillId="0" borderId="0" xfId="0" applyNumberFormat="1" applyFont="1" applyFill="1" applyAlignment="1">
      <alignment horizontal="right" vertical="top"/>
    </xf>
    <xf numFmtId="166" fontId="0" fillId="2" borderId="0" xfId="0" applyNumberFormat="1" applyFont="1" applyFill="1" applyAlignment="1">
      <alignment horizontal="right" vertical="top"/>
    </xf>
    <xf numFmtId="16" fontId="2" fillId="0" borderId="0" xfId="0" applyNumberFormat="1" applyFont="1" applyFill="1" applyBorder="1"/>
    <xf numFmtId="1" fontId="12" fillId="0" borderId="0" xfId="0" applyNumberFormat="1" applyFont="1" applyFill="1" applyBorder="1" applyAlignment="1">
      <alignment horizontal="right"/>
    </xf>
    <xf numFmtId="166" fontId="1" fillId="0" borderId="0" xfId="0" applyNumberFormat="1" applyFont="1" applyFill="1" applyBorder="1"/>
    <xf numFmtId="166" fontId="3" fillId="0" borderId="0" xfId="0" applyNumberFormat="1" applyFont="1" applyFill="1" applyBorder="1"/>
    <xf numFmtId="166" fontId="4" fillId="0" borderId="0" xfId="0" applyNumberFormat="1" applyFont="1" applyFill="1" applyBorder="1"/>
    <xf numFmtId="166" fontId="2" fillId="0" borderId="0" xfId="4" applyNumberFormat="1" applyFont="1" applyFill="1" applyBorder="1"/>
    <xf numFmtId="166" fontId="2" fillId="0" borderId="0" xfId="0" applyNumberFormat="1" applyFont="1" applyFill="1" applyBorder="1" applyAlignment="1">
      <alignment horizontal="center"/>
    </xf>
    <xf numFmtId="166" fontId="0" fillId="0" borderId="0" xfId="0" applyNumberFormat="1" applyFont="1" applyFill="1" applyBorder="1" applyAlignment="1">
      <alignment horizontal="left"/>
    </xf>
    <xf numFmtId="166" fontId="7" fillId="0" borderId="0" xfId="0" applyNumberFormat="1" applyFont="1"/>
    <xf numFmtId="0" fontId="12" fillId="0" borderId="0" xfId="0" applyNumberFormat="1" applyFont="1" applyFill="1" applyBorder="1" applyAlignment="1">
      <alignment horizontal="left"/>
    </xf>
    <xf numFmtId="166" fontId="11" fillId="0" borderId="0" xfId="0" applyNumberFormat="1" applyFont="1" applyFill="1" applyAlignment="1">
      <alignment horizontal="right" vertical="top"/>
    </xf>
    <xf numFmtId="166" fontId="11" fillId="2" borderId="0" xfId="0" applyNumberFormat="1" applyFont="1" applyFill="1" applyAlignment="1">
      <alignment horizontal="right" vertical="top"/>
    </xf>
    <xf numFmtId="0" fontId="11" fillId="0" borderId="0" xfId="0" applyFont="1" applyFill="1"/>
    <xf numFmtId="0" fontId="11" fillId="0" borderId="0" xfId="0" applyFont="1" applyFill="1" applyAlignment="1">
      <alignment horizontal="right"/>
    </xf>
    <xf numFmtId="0" fontId="0" fillId="0" borderId="0" xfId="0" applyNumberFormat="1" applyFont="1" applyFill="1"/>
    <xf numFmtId="1" fontId="11" fillId="0" borderId="0" xfId="0" applyNumberFormat="1" applyFont="1" applyFill="1"/>
    <xf numFmtId="2" fontId="11" fillId="0" borderId="0" xfId="0" applyNumberFormat="1" applyFont="1" applyFill="1" applyBorder="1" applyAlignment="1">
      <alignment horizontal="right"/>
    </xf>
    <xf numFmtId="1" fontId="1" fillId="0" borderId="0" xfId="0" applyNumberFormat="1" applyFont="1" applyFill="1" applyBorder="1"/>
    <xf numFmtId="1" fontId="3" fillId="0" borderId="0" xfId="0" applyNumberFormat="1" applyFont="1" applyFill="1" applyBorder="1"/>
    <xf numFmtId="1" fontId="4" fillId="0" borderId="0" xfId="0" applyNumberFormat="1" applyFont="1" applyFill="1" applyBorder="1"/>
    <xf numFmtId="1" fontId="2" fillId="0" borderId="0" xfId="4" applyNumberFormat="1" applyFont="1" applyFill="1" applyBorder="1"/>
    <xf numFmtId="1" fontId="0" fillId="0" borderId="0" xfId="0" applyNumberFormat="1" applyFont="1" applyFill="1" applyBorder="1"/>
    <xf numFmtId="1" fontId="7" fillId="0" borderId="0" xfId="0" applyNumberFormat="1" applyFont="1" applyFill="1" applyBorder="1"/>
    <xf numFmtId="1" fontId="11" fillId="0" borderId="0" xfId="0" applyNumberFormat="1" applyFont="1" applyFill="1" applyBorder="1"/>
    <xf numFmtId="1" fontId="11" fillId="0" borderId="0" xfId="0" applyNumberFormat="1" applyFont="1" applyFill="1" applyBorder="1" applyAlignment="1">
      <alignment horizontal="right"/>
    </xf>
    <xf numFmtId="1" fontId="11" fillId="0" borderId="0" xfId="0" applyNumberFormat="1" applyFont="1" applyFill="1" applyAlignment="1">
      <alignment horizontal="left"/>
    </xf>
    <xf numFmtId="0" fontId="11" fillId="0" borderId="0" xfId="0" applyFont="1" applyFill="1" applyAlignment="1">
      <alignment horizontal="left"/>
    </xf>
    <xf numFmtId="0" fontId="2" fillId="4" borderId="0" xfId="0" applyNumberFormat="1" applyFont="1" applyFill="1" applyBorder="1" applyAlignment="1">
      <alignment horizontal="right"/>
    </xf>
    <xf numFmtId="1" fontId="11" fillId="0" borderId="0" xfId="0" applyNumberFormat="1" applyFont="1" applyFill="1" applyBorder="1" applyAlignment="1">
      <alignment horizontal="left"/>
    </xf>
    <xf numFmtId="0" fontId="11" fillId="0" borderId="0" xfId="0" applyNumberFormat="1" applyFont="1" applyFill="1" applyBorder="1" applyAlignment="1">
      <alignment horizontal="left"/>
    </xf>
    <xf numFmtId="0" fontId="0" fillId="0" borderId="0" xfId="0" applyFill="1" applyBorder="1"/>
    <xf numFmtId="166" fontId="11" fillId="0" borderId="0" xfId="0" applyNumberFormat="1" applyFont="1" applyFill="1" applyBorder="1" applyAlignment="1">
      <alignment horizontal="right"/>
    </xf>
    <xf numFmtId="0" fontId="14" fillId="0" borderId="0" xfId="0" applyFont="1" applyFill="1" applyAlignment="1">
      <alignment horizontal="left"/>
    </xf>
    <xf numFmtId="0" fontId="14" fillId="0" borderId="0" xfId="0" applyFont="1" applyFill="1" applyAlignment="1">
      <alignment horizontal="right"/>
    </xf>
    <xf numFmtId="0" fontId="15" fillId="0" borderId="0" xfId="0" applyFont="1" applyFill="1" applyAlignment="1">
      <alignment horizontal="left"/>
    </xf>
    <xf numFmtId="0" fontId="15" fillId="0" borderId="0" xfId="0" applyFont="1" applyFill="1" applyAlignment="1">
      <alignment horizontal="right"/>
    </xf>
    <xf numFmtId="0" fontId="15" fillId="0" borderId="0" xfId="0" applyFont="1" applyFill="1" applyAlignment="1">
      <alignment horizontal="justify"/>
    </xf>
    <xf numFmtId="0" fontId="15" fillId="0" borderId="0" xfId="0" applyNumberFormat="1" applyFont="1" applyFill="1" applyBorder="1" applyAlignment="1">
      <alignment horizontal="left"/>
    </xf>
    <xf numFmtId="0" fontId="0" fillId="0" borderId="0" xfId="0"/>
    <xf numFmtId="1" fontId="12" fillId="0" borderId="0" xfId="0" applyNumberFormat="1" applyFont="1" applyFill="1"/>
    <xf numFmtId="1" fontId="11" fillId="0" borderId="0" xfId="7" applyNumberFormat="1" applyFont="1" applyFill="1" applyBorder="1"/>
    <xf numFmtId="0" fontId="0" fillId="2" borderId="0" xfId="0" applyFill="1"/>
    <xf numFmtId="0" fontId="0" fillId="0" borderId="1" xfId="0" applyFont="1" applyFill="1" applyBorder="1"/>
    <xf numFmtId="1" fontId="0" fillId="0" borderId="1" xfId="0" applyNumberFormat="1" applyFont="1" applyFill="1" applyBorder="1" applyAlignment="1">
      <alignment horizontal="center"/>
    </xf>
    <xf numFmtId="166" fontId="0" fillId="0" borderId="0" xfId="0" applyNumberFormat="1" applyFont="1" applyBorder="1" applyAlignment="1">
      <alignment horizontal="right"/>
    </xf>
    <xf numFmtId="166" fontId="0" fillId="0" borderId="0" xfId="0" applyNumberFormat="1" applyBorder="1" applyAlignment="1">
      <alignment horizontal="right"/>
    </xf>
    <xf numFmtId="167" fontId="2" fillId="0" borderId="0" xfId="0" applyNumberFormat="1" applyFont="1"/>
    <xf numFmtId="0" fontId="0" fillId="0" borderId="0" xfId="0" applyNumberFormat="1"/>
    <xf numFmtId="0" fontId="0" fillId="2" borderId="0" xfId="0" applyNumberFormat="1" applyFill="1"/>
    <xf numFmtId="2" fontId="0" fillId="0" borderId="0" xfId="0" applyNumberFormat="1"/>
    <xf numFmtId="0" fontId="23" fillId="0" borderId="0" xfId="0" applyFont="1"/>
    <xf numFmtId="1" fontId="24" fillId="5" borderId="4" xfId="0" applyNumberFormat="1" applyFont="1" applyFill="1" applyBorder="1" applyAlignment="1">
      <alignment horizontal="center"/>
    </xf>
    <xf numFmtId="1" fontId="24" fillId="6" borderId="4" xfId="0" applyNumberFormat="1" applyFont="1" applyFill="1" applyBorder="1" applyAlignment="1">
      <alignment horizontal="center"/>
    </xf>
    <xf numFmtId="0" fontId="24" fillId="5" borderId="4" xfId="0" applyFont="1" applyFill="1" applyBorder="1" applyAlignment="1">
      <alignment horizontal="center"/>
    </xf>
    <xf numFmtId="0" fontId="24" fillId="6" borderId="4" xfId="0" applyFont="1" applyFill="1" applyBorder="1" applyAlignment="1">
      <alignment horizontal="center"/>
    </xf>
    <xf numFmtId="0" fontId="24" fillId="5" borderId="5" xfId="0" applyFont="1" applyFill="1" applyBorder="1" applyAlignment="1">
      <alignment horizontal="center"/>
    </xf>
    <xf numFmtId="0" fontId="24" fillId="6" borderId="5" xfId="0" applyFont="1" applyFill="1" applyBorder="1" applyAlignment="1">
      <alignment horizontal="center"/>
    </xf>
    <xf numFmtId="0" fontId="25" fillId="6" borderId="5" xfId="0" applyFont="1" applyFill="1" applyBorder="1" applyAlignment="1">
      <alignment horizontal="center"/>
    </xf>
    <xf numFmtId="0" fontId="25" fillId="5" borderId="5" xfId="0" applyFont="1" applyFill="1" applyBorder="1" applyAlignment="1">
      <alignment horizontal="center"/>
    </xf>
    <xf numFmtId="168" fontId="24" fillId="6" borderId="4" xfId="0" applyNumberFormat="1" applyFont="1" applyFill="1" applyBorder="1" applyAlignment="1">
      <alignment horizontal="center"/>
    </xf>
    <xf numFmtId="168" fontId="24" fillId="5" borderId="4" xfId="0" applyNumberFormat="1" applyFont="1" applyFill="1" applyBorder="1" applyAlignment="1">
      <alignment horizontal="center"/>
    </xf>
    <xf numFmtId="0" fontId="24" fillId="5" borderId="0" xfId="0" applyNumberFormat="1" applyFont="1" applyFill="1" applyBorder="1" applyAlignment="1">
      <alignment horizontal="center"/>
    </xf>
    <xf numFmtId="0" fontId="16" fillId="0" borderId="0" xfId="0" applyFont="1" applyFill="1" applyBorder="1" applyAlignment="1">
      <alignment horizontal="center"/>
    </xf>
    <xf numFmtId="1" fontId="16" fillId="0" borderId="0" xfId="0" applyNumberFormat="1" applyFont="1" applyFill="1" applyBorder="1" applyAlignment="1">
      <alignment horizontal="center"/>
    </xf>
    <xf numFmtId="0" fontId="17" fillId="0" borderId="0" xfId="0" applyFont="1" applyFill="1" applyBorder="1" applyAlignment="1">
      <alignment vertical="center" wrapText="1"/>
    </xf>
    <xf numFmtId="2" fontId="16" fillId="0" borderId="0" xfId="0" applyNumberFormat="1" applyFont="1" applyBorder="1" applyAlignment="1">
      <alignment horizontal="center" vertical="center"/>
    </xf>
    <xf numFmtId="2" fontId="16" fillId="0" borderId="0" xfId="0" applyNumberFormat="1" applyFont="1" applyFill="1" applyBorder="1" applyAlignment="1">
      <alignment horizontal="center" vertical="center"/>
    </xf>
    <xf numFmtId="0" fontId="16" fillId="0" borderId="0" xfId="0" applyFont="1" applyFill="1" applyBorder="1" applyAlignment="1">
      <alignment horizontal="center" vertical="center"/>
    </xf>
    <xf numFmtId="2" fontId="18" fillId="0" borderId="0" xfId="0" applyNumberFormat="1" applyFont="1" applyBorder="1" applyAlignment="1">
      <alignment vertical="center" wrapText="1"/>
    </xf>
    <xf numFmtId="2" fontId="18" fillId="0" borderId="2" xfId="0" applyNumberFormat="1" applyFont="1" applyFill="1" applyBorder="1" applyAlignment="1">
      <alignment vertical="center"/>
    </xf>
    <xf numFmtId="2" fontId="18" fillId="0" borderId="0" xfId="0" applyNumberFormat="1" applyFont="1" applyBorder="1" applyAlignment="1">
      <alignment vertical="center"/>
    </xf>
    <xf numFmtId="0" fontId="16" fillId="0" borderId="0" xfId="0" applyFont="1" applyBorder="1" applyAlignment="1">
      <alignment horizontal="center" vertical="center"/>
    </xf>
    <xf numFmtId="1" fontId="16" fillId="0" borderId="0" xfId="0" applyNumberFormat="1" applyFont="1" applyBorder="1" applyAlignment="1">
      <alignment horizontal="center" vertical="center"/>
    </xf>
    <xf numFmtId="2" fontId="18" fillId="0" borderId="2" xfId="0" applyNumberFormat="1" applyFont="1" applyBorder="1" applyAlignment="1">
      <alignment vertical="center"/>
    </xf>
    <xf numFmtId="3" fontId="0" fillId="0" borderId="0" xfId="0" applyNumberFormat="1"/>
    <xf numFmtId="0" fontId="0" fillId="0" borderId="0" xfId="0" applyAlignment="1">
      <alignment horizontal="center"/>
    </xf>
    <xf numFmtId="3" fontId="0" fillId="0" borderId="0" xfId="0" applyNumberFormat="1" applyAlignment="1">
      <alignment horizontal="center"/>
    </xf>
    <xf numFmtId="0" fontId="26" fillId="0" borderId="3" xfId="0" applyFont="1" applyBorder="1" applyAlignment="1">
      <alignment horizontal="center" vertical="center"/>
    </xf>
    <xf numFmtId="0" fontId="26" fillId="0" borderId="0" xfId="0" applyFont="1" applyAlignment="1">
      <alignment horizontal="center" vertical="center"/>
    </xf>
    <xf numFmtId="0" fontId="27" fillId="0" borderId="3" xfId="0" applyFont="1" applyBorder="1" applyAlignment="1">
      <alignment horizontal="center" vertical="center"/>
    </xf>
    <xf numFmtId="0" fontId="27" fillId="0" borderId="0" xfId="0" applyFont="1" applyAlignment="1">
      <alignment horizontal="center" vertical="center"/>
    </xf>
    <xf numFmtId="0" fontId="19" fillId="0" borderId="0" xfId="0" applyFont="1" applyBorder="1" applyAlignment="1">
      <alignment horizontal="left" vertical="center"/>
    </xf>
    <xf numFmtId="0" fontId="19" fillId="0" borderId="0" xfId="0" applyFont="1" applyFill="1" applyBorder="1" applyAlignment="1">
      <alignment horizontal="left"/>
    </xf>
    <xf numFmtId="2" fontId="18" fillId="0" borderId="0" xfId="0" applyNumberFormat="1" applyFont="1" applyFill="1" applyBorder="1" applyAlignment="1">
      <alignment vertical="center"/>
    </xf>
    <xf numFmtId="0" fontId="26" fillId="0" borderId="0" xfId="0" applyFont="1" applyBorder="1" applyAlignment="1">
      <alignment horizontal="center" vertical="center"/>
    </xf>
    <xf numFmtId="0" fontId="27" fillId="0" borderId="0" xfId="0" applyFont="1" applyBorder="1" applyAlignment="1">
      <alignment horizontal="center" vertical="center"/>
    </xf>
    <xf numFmtId="0" fontId="20" fillId="0" borderId="0" xfId="0" applyFont="1" applyFill="1"/>
    <xf numFmtId="2" fontId="2" fillId="0" borderId="0" xfId="0" applyNumberFormat="1" applyFont="1" applyFill="1" applyBorder="1"/>
    <xf numFmtId="2" fontId="1" fillId="0" borderId="0" xfId="0" applyNumberFormat="1" applyFont="1" applyFill="1" applyBorder="1"/>
    <xf numFmtId="2" fontId="0" fillId="0" borderId="0" xfId="0" applyNumberFormat="1" applyFont="1" applyFill="1" applyBorder="1"/>
    <xf numFmtId="2" fontId="2" fillId="0" borderId="0" xfId="4" applyNumberFormat="1" applyFont="1" applyFill="1" applyBorder="1"/>
    <xf numFmtId="2" fontId="7" fillId="0" borderId="0" xfId="0" applyNumberFormat="1" applyFont="1" applyFill="1" applyBorder="1"/>
    <xf numFmtId="2" fontId="24" fillId="6" borderId="4" xfId="0" applyNumberFormat="1" applyFont="1" applyFill="1" applyBorder="1" applyAlignment="1">
      <alignment horizontal="center"/>
    </xf>
    <xf numFmtId="2" fontId="24" fillId="5" borderId="4" xfId="0" applyNumberFormat="1" applyFont="1" applyFill="1" applyBorder="1" applyAlignment="1">
      <alignment horizontal="center"/>
    </xf>
    <xf numFmtId="167" fontId="2" fillId="0" borderId="0" xfId="0" applyNumberFormat="1" applyFont="1" applyFill="1" applyBorder="1"/>
    <xf numFmtId="167" fontId="1" fillId="0" borderId="0" xfId="0" applyNumberFormat="1" applyFont="1" applyFill="1" applyBorder="1"/>
    <xf numFmtId="167" fontId="6" fillId="0" borderId="0" xfId="0" applyNumberFormat="1" applyFont="1" applyFill="1" applyBorder="1"/>
    <xf numFmtId="167" fontId="7" fillId="0" borderId="0" xfId="1" applyNumberFormat="1" applyFill="1" applyBorder="1"/>
    <xf numFmtId="167" fontId="0" fillId="0" borderId="0" xfId="0" applyNumberFormat="1" applyFont="1" applyFill="1" applyBorder="1"/>
    <xf numFmtId="167" fontId="0" fillId="0" borderId="0" xfId="0" applyNumberFormat="1" applyFont="1" applyFill="1" applyBorder="1" applyAlignment="1">
      <alignment horizontal="right"/>
    </xf>
    <xf numFmtId="167" fontId="5" fillId="0" borderId="0" xfId="0" applyNumberFormat="1" applyFont="1" applyFill="1" applyBorder="1" applyAlignment="1">
      <alignment horizontal="right"/>
    </xf>
    <xf numFmtId="167" fontId="5" fillId="0" borderId="0" xfId="0" applyNumberFormat="1" applyFont="1" applyFill="1" applyBorder="1" applyAlignment="1"/>
    <xf numFmtId="167" fontId="6" fillId="0" borderId="0" xfId="0" applyNumberFormat="1" applyFont="1" applyFill="1" applyBorder="1" applyAlignment="1">
      <alignment horizontal="right"/>
    </xf>
    <xf numFmtId="167" fontId="5" fillId="0" borderId="0" xfId="0" applyNumberFormat="1" applyFont="1" applyFill="1" applyBorder="1" applyAlignment="1">
      <alignment horizontal="center"/>
    </xf>
    <xf numFmtId="167" fontId="2" fillId="0" borderId="0" xfId="0" applyNumberFormat="1" applyFont="1" applyFill="1" applyBorder="1" applyAlignment="1">
      <alignment horizontal="right"/>
    </xf>
    <xf numFmtId="167" fontId="2" fillId="0" borderId="0" xfId="4" applyNumberFormat="1" applyFont="1" applyFill="1" applyBorder="1"/>
    <xf numFmtId="167" fontId="7" fillId="0" borderId="0" xfId="5" applyNumberFormat="1"/>
    <xf numFmtId="167" fontId="7" fillId="0" borderId="0" xfId="0" applyNumberFormat="1" applyFont="1" applyAlignment="1">
      <alignment horizontal="right"/>
    </xf>
    <xf numFmtId="167" fontId="7" fillId="0" borderId="0" xfId="0" applyNumberFormat="1" applyFont="1" applyBorder="1" applyAlignment="1">
      <alignment horizontal="right"/>
    </xf>
    <xf numFmtId="167" fontId="7" fillId="0" borderId="0" xfId="0" applyNumberFormat="1" applyFont="1" applyFill="1" applyBorder="1"/>
    <xf numFmtId="167" fontId="7" fillId="0" borderId="0" xfId="0" applyNumberFormat="1" applyFont="1" applyFill="1"/>
    <xf numFmtId="167" fontId="12" fillId="0" borderId="0" xfId="0" applyNumberFormat="1" applyFont="1"/>
    <xf numFmtId="167" fontId="12" fillId="0" borderId="0" xfId="0" applyNumberFormat="1" applyFont="1" applyFill="1"/>
    <xf numFmtId="167" fontId="12" fillId="0" borderId="0" xfId="0" applyNumberFormat="1" applyFont="1" applyFill="1" applyAlignment="1">
      <alignment horizontal="right"/>
    </xf>
    <xf numFmtId="167" fontId="11" fillId="0" borderId="0" xfId="0" applyNumberFormat="1" applyFont="1" applyFill="1"/>
    <xf numFmtId="167" fontId="13" fillId="0" borderId="0" xfId="0" applyNumberFormat="1" applyFont="1" applyFill="1"/>
    <xf numFmtId="167" fontId="11" fillId="0" borderId="0" xfId="6" applyNumberFormat="1" applyFont="1" applyFill="1" applyBorder="1"/>
    <xf numFmtId="167" fontId="2" fillId="0" borderId="0" xfId="6" applyNumberFormat="1" applyFont="1" applyFill="1" applyBorder="1"/>
    <xf numFmtId="167" fontId="2" fillId="0" borderId="0" xfId="7" applyNumberFormat="1" applyFont="1" applyFill="1" applyBorder="1"/>
    <xf numFmtId="167" fontId="2" fillId="0" borderId="0" xfId="0" applyNumberFormat="1" applyFont="1" applyFill="1"/>
    <xf numFmtId="167" fontId="0" fillId="0" borderId="0" xfId="0" applyNumberFormat="1"/>
    <xf numFmtId="167" fontId="23" fillId="0" borderId="0" xfId="0" applyNumberFormat="1" applyFont="1"/>
    <xf numFmtId="167" fontId="24" fillId="6" borderId="6" xfId="0" applyNumberFormat="1" applyFont="1" applyFill="1" applyBorder="1" applyAlignment="1">
      <alignment horizontal="center"/>
    </xf>
    <xf numFmtId="167" fontId="24" fillId="6" borderId="4" xfId="0" applyNumberFormat="1" applyFont="1" applyFill="1" applyBorder="1" applyAlignment="1">
      <alignment horizontal="center"/>
    </xf>
    <xf numFmtId="167" fontId="24" fillId="5" borderId="6" xfId="0" applyNumberFormat="1" applyFont="1" applyFill="1" applyBorder="1" applyAlignment="1">
      <alignment horizontal="center"/>
    </xf>
    <xf numFmtId="167" fontId="24" fillId="5" borderId="4" xfId="0" applyNumberFormat="1" applyFont="1" applyFill="1" applyBorder="1" applyAlignment="1">
      <alignment horizontal="center"/>
    </xf>
    <xf numFmtId="167" fontId="28" fillId="5" borderId="6" xfId="0" applyNumberFormat="1" applyFont="1" applyFill="1" applyBorder="1" applyAlignment="1">
      <alignment horizontal="center"/>
    </xf>
    <xf numFmtId="167" fontId="28" fillId="5" borderId="4" xfId="0" applyNumberFormat="1" applyFont="1" applyFill="1" applyBorder="1" applyAlignment="1">
      <alignment horizontal="center"/>
    </xf>
    <xf numFmtId="167" fontId="16" fillId="0" borderId="0" xfId="0" applyNumberFormat="1" applyFont="1" applyFill="1" applyBorder="1" applyAlignment="1">
      <alignment horizontal="center"/>
    </xf>
    <xf numFmtId="167" fontId="16" fillId="0" borderId="0" xfId="0" applyNumberFormat="1" applyFont="1" applyBorder="1" applyAlignment="1">
      <alignment horizontal="center" vertical="center"/>
    </xf>
    <xf numFmtId="167" fontId="27" fillId="0" borderId="3" xfId="0" applyNumberFormat="1" applyFont="1" applyBorder="1" applyAlignment="1">
      <alignment horizontal="center" vertical="center"/>
    </xf>
    <xf numFmtId="167" fontId="27" fillId="0" borderId="0" xfId="0" applyNumberFormat="1" applyFont="1" applyAlignment="1">
      <alignment horizontal="center" vertical="center"/>
    </xf>
    <xf numFmtId="167" fontId="27" fillId="0" borderId="0" xfId="0" applyNumberFormat="1" applyFont="1" applyBorder="1" applyAlignment="1">
      <alignment horizontal="center" vertical="center"/>
    </xf>
    <xf numFmtId="167" fontId="20" fillId="0" borderId="0" xfId="0" applyNumberFormat="1" applyFont="1" applyFill="1"/>
    <xf numFmtId="2" fontId="2" fillId="2" borderId="0" xfId="0" applyNumberFormat="1" applyFont="1" applyFill="1" applyBorder="1"/>
    <xf numFmtId="2" fontId="1" fillId="2" borderId="0" xfId="0" applyNumberFormat="1" applyFont="1" applyFill="1" applyBorder="1"/>
    <xf numFmtId="2" fontId="3" fillId="2" borderId="0" xfId="0" applyNumberFormat="1" applyFont="1" applyFill="1" applyBorder="1"/>
    <xf numFmtId="2" fontId="3" fillId="0" borderId="0" xfId="0" applyNumberFormat="1" applyFont="1" applyFill="1" applyBorder="1"/>
    <xf numFmtId="2" fontId="4" fillId="2" borderId="0" xfId="0" applyNumberFormat="1" applyFont="1" applyFill="1" applyBorder="1"/>
    <xf numFmtId="2" fontId="4" fillId="0" borderId="0" xfId="0" applyNumberFormat="1" applyFont="1" applyFill="1" applyBorder="1"/>
    <xf numFmtId="2" fontId="7" fillId="2" borderId="0" xfId="0" applyNumberFormat="1" applyFont="1" applyFill="1" applyBorder="1"/>
    <xf numFmtId="2" fontId="0" fillId="2" borderId="0" xfId="0" applyNumberFormat="1" applyFont="1" applyFill="1" applyBorder="1" applyAlignment="1">
      <alignment horizontal="right"/>
    </xf>
    <xf numFmtId="2" fontId="0" fillId="2" borderId="0" xfId="0" applyNumberFormat="1" applyFont="1" applyFill="1" applyBorder="1"/>
    <xf numFmtId="2" fontId="2" fillId="2" borderId="0" xfId="4" applyNumberFormat="1" applyFont="1" applyFill="1" applyBorder="1"/>
    <xf numFmtId="2" fontId="0" fillId="2" borderId="0" xfId="0" applyNumberFormat="1" applyFill="1"/>
    <xf numFmtId="2" fontId="0" fillId="0" borderId="0" xfId="0" applyNumberFormat="1" applyFill="1"/>
    <xf numFmtId="0" fontId="2" fillId="0" borderId="0" xfId="0" applyNumberFormat="1" applyFont="1" applyFill="1" applyBorder="1" applyAlignment="1">
      <alignment horizontal="center" vertical="center" wrapText="1"/>
    </xf>
    <xf numFmtId="0" fontId="7" fillId="0" borderId="0" xfId="0" applyNumberFormat="1" applyFont="1" applyFill="1" applyBorder="1" applyAlignment="1">
      <alignment horizontal="left" vertical="top"/>
    </xf>
    <xf numFmtId="0" fontId="21" fillId="0" borderId="0" xfId="0" applyFont="1"/>
    <xf numFmtId="165" fontId="0" fillId="0" borderId="0" xfId="0" applyNumberFormat="1" applyFill="1" applyBorder="1" applyAlignment="1">
      <alignment horizontal="right" vertical="top"/>
    </xf>
    <xf numFmtId="0" fontId="0" fillId="0" borderId="0" xfId="0" applyAlignment="1">
      <alignment horizontal="right"/>
    </xf>
    <xf numFmtId="0" fontId="0" fillId="0" borderId="0" xfId="0" applyAlignment="1"/>
    <xf numFmtId="0" fontId="29" fillId="0" borderId="0" xfId="0" applyFont="1" applyFill="1" applyBorder="1" applyAlignment="1">
      <alignment vertical="top" wrapText="1"/>
    </xf>
    <xf numFmtId="1" fontId="30" fillId="0" borderId="0" xfId="0" applyNumberFormat="1" applyFont="1" applyFill="1" applyBorder="1" applyAlignment="1">
      <alignment vertical="top" shrinkToFit="1"/>
    </xf>
    <xf numFmtId="166" fontId="2" fillId="2" borderId="0" xfId="0" applyNumberFormat="1" applyFont="1" applyFill="1" applyBorder="1"/>
    <xf numFmtId="166" fontId="0" fillId="2" borderId="0" xfId="0" applyNumberFormat="1" applyFont="1" applyFill="1" applyBorder="1"/>
    <xf numFmtId="0" fontId="31" fillId="0" borderId="7" xfId="0" applyNumberFormat="1" applyFont="1" applyFill="1" applyBorder="1" applyAlignment="1">
      <alignment horizontal="center"/>
    </xf>
  </cellXfs>
  <cellStyles count="10">
    <cellStyle name="Normal" xfId="0" builtinId="0"/>
    <cellStyle name="Normal_Ajouts-par-AV" xfId="1"/>
    <cellStyle name="Normal_Alti-KeyPile=1" xfId="2"/>
    <cellStyle name="Normal_extract altitudes" xfId="3"/>
    <cellStyle name="Normal_FTapatite&amp;zircon copy" xfId="4"/>
    <cellStyle name="Normal_Sample-table.Cont" xfId="5"/>
    <cellStyle name="Standard 13" xfId="6"/>
    <cellStyle name="Standard 20" xfId="7"/>
    <cellStyle name="Standard 62" xfId="8"/>
    <cellStyle name="Standard 67" xfId="9"/>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'Sample-table.Cont'!#REF!</c:f>
              <c:numCache>
                <c:formatCode>General</c:formatCode>
                <c:ptCount val="1"/>
                <c:pt idx="0">
                  <c:v>1</c:v>
                </c:pt>
              </c:numCache>
            </c:numRef>
          </c:xVal>
          <c:yVal>
            <c:numRef>
              <c:f>'Sample-table.Cont'!#REF!</c:f>
              <c:numCache>
                <c:formatCode>General</c:formatCode>
                <c:ptCount val="1"/>
                <c:pt idx="0">
                  <c:v>1</c:v>
                </c:pt>
              </c:numCache>
            </c:numRef>
          </c:yVal>
          <c:smooth val="0"/>
          <c:extLst>
            <c:ext xmlns:c16="http://schemas.microsoft.com/office/drawing/2014/chart" uri="{C3380CC4-5D6E-409C-BE32-E72D297353CC}">
              <c16:uniqueId val="{00000000-AFBD-47E0-94F6-18F9BE5A6781}"/>
            </c:ext>
          </c:extLst>
        </c:ser>
        <c:dLbls>
          <c:showLegendKey val="0"/>
          <c:showVal val="0"/>
          <c:showCatName val="0"/>
          <c:showSerName val="0"/>
          <c:showPercent val="0"/>
          <c:showBubbleSize val="0"/>
        </c:dLbls>
        <c:axId val="567981087"/>
        <c:axId val="1"/>
      </c:scatterChart>
      <c:valAx>
        <c:axId val="567981087"/>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567981087"/>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'[3]sample-table.Cont'!#REF!</c:f>
              <c:numCache>
                <c:formatCode>General</c:formatCode>
                <c:ptCount val="1"/>
                <c:pt idx="0">
                  <c:v>0</c:v>
                </c:pt>
              </c:numCache>
            </c:numRef>
          </c:xVal>
          <c:yVal>
            <c:numRef>
              <c:f>'[3]sample-table.Cont'!#REF!</c:f>
              <c:numCache>
                <c:formatCode>General</c:formatCode>
                <c:ptCount val="1"/>
                <c:pt idx="0">
                  <c:v>0</c:v>
                </c:pt>
              </c:numCache>
            </c:numRef>
          </c:yVal>
          <c:smooth val="0"/>
          <c:extLst>
            <c:ext xmlns:c16="http://schemas.microsoft.com/office/drawing/2014/chart" uri="{C3380CC4-5D6E-409C-BE32-E72D297353CC}">
              <c16:uniqueId val="{00000000-6E50-468F-9459-9321D490AB94}"/>
            </c:ext>
          </c:extLst>
        </c:ser>
        <c:dLbls>
          <c:showLegendKey val="0"/>
          <c:showVal val="0"/>
          <c:showCatName val="0"/>
          <c:showSerName val="0"/>
          <c:showPercent val="0"/>
          <c:showBubbleSize val="0"/>
        </c:dLbls>
        <c:axId val="563747503"/>
        <c:axId val="1"/>
      </c:scatterChart>
      <c:valAx>
        <c:axId val="563747503"/>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563747503"/>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'[2]sample-table.Cont'!#REF!</c:f>
              <c:numCache>
                <c:formatCode>General</c:formatCode>
                <c:ptCount val="1"/>
                <c:pt idx="0">
                  <c:v>0</c:v>
                </c:pt>
              </c:numCache>
            </c:numRef>
          </c:xVal>
          <c:yVal>
            <c:numRef>
              <c:f>'[2]sample-table.Cont'!#REF!</c:f>
              <c:numCache>
                <c:formatCode>General</c:formatCode>
                <c:ptCount val="1"/>
                <c:pt idx="0">
                  <c:v>0</c:v>
                </c:pt>
              </c:numCache>
            </c:numRef>
          </c:yVal>
          <c:smooth val="0"/>
          <c:extLst>
            <c:ext xmlns:c16="http://schemas.microsoft.com/office/drawing/2014/chart" uri="{C3380CC4-5D6E-409C-BE32-E72D297353CC}">
              <c16:uniqueId val="{00000000-D624-4864-8676-52F81CCFEB5D}"/>
            </c:ext>
          </c:extLst>
        </c:ser>
        <c:dLbls>
          <c:showLegendKey val="0"/>
          <c:showVal val="0"/>
          <c:showCatName val="0"/>
          <c:showSerName val="0"/>
          <c:showPercent val="0"/>
          <c:showBubbleSize val="0"/>
        </c:dLbls>
        <c:axId val="563735855"/>
        <c:axId val="1"/>
      </c:scatterChart>
      <c:valAx>
        <c:axId val="563735855"/>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563735855"/>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'[2]sample-table.Cont'!#REF!</c:f>
              <c:numCache>
                <c:formatCode>General</c:formatCode>
                <c:ptCount val="1"/>
                <c:pt idx="0">
                  <c:v>0</c:v>
                </c:pt>
              </c:numCache>
            </c:numRef>
          </c:xVal>
          <c:yVal>
            <c:numRef>
              <c:f>'[2]sample-table.Cont'!#REF!</c:f>
              <c:numCache>
                <c:formatCode>General</c:formatCode>
                <c:ptCount val="1"/>
                <c:pt idx="0">
                  <c:v>0</c:v>
                </c:pt>
              </c:numCache>
            </c:numRef>
          </c:yVal>
          <c:smooth val="0"/>
          <c:extLst>
            <c:ext xmlns:c16="http://schemas.microsoft.com/office/drawing/2014/chart" uri="{C3380CC4-5D6E-409C-BE32-E72D297353CC}">
              <c16:uniqueId val="{00000000-1E02-4EB3-BA9C-F51971F5AB65}"/>
            </c:ext>
          </c:extLst>
        </c:ser>
        <c:dLbls>
          <c:showLegendKey val="0"/>
          <c:showVal val="0"/>
          <c:showCatName val="0"/>
          <c:showSerName val="0"/>
          <c:showPercent val="0"/>
          <c:showBubbleSize val="0"/>
        </c:dLbls>
        <c:axId val="563737103"/>
        <c:axId val="1"/>
      </c:scatterChart>
      <c:valAx>
        <c:axId val="563737103"/>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563737103"/>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'[1]sample-table.Cont'!#REF!</c:f>
              <c:numCache>
                <c:formatCode>General</c:formatCode>
                <c:ptCount val="1"/>
                <c:pt idx="0">
                  <c:v>0</c:v>
                </c:pt>
              </c:numCache>
            </c:numRef>
          </c:xVal>
          <c:yVal>
            <c:numRef>
              <c:f>'[1]sample-table.Cont'!#REF!</c:f>
              <c:numCache>
                <c:formatCode>General</c:formatCode>
                <c:ptCount val="1"/>
                <c:pt idx="0">
                  <c:v>0</c:v>
                </c:pt>
              </c:numCache>
            </c:numRef>
          </c:yVal>
          <c:smooth val="0"/>
          <c:extLst>
            <c:ext xmlns:c16="http://schemas.microsoft.com/office/drawing/2014/chart" uri="{C3380CC4-5D6E-409C-BE32-E72D297353CC}">
              <c16:uniqueId val="{00000000-03C3-41A0-90F2-1BD332D39EB0}"/>
            </c:ext>
          </c:extLst>
        </c:ser>
        <c:dLbls>
          <c:showLegendKey val="0"/>
          <c:showVal val="0"/>
          <c:showCatName val="0"/>
          <c:showSerName val="0"/>
          <c:showPercent val="0"/>
          <c:showBubbleSize val="0"/>
        </c:dLbls>
        <c:axId val="444431919"/>
        <c:axId val="1"/>
      </c:scatterChart>
      <c:valAx>
        <c:axId val="444431919"/>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444431919"/>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'[1]sample-table.Cont'!#REF!</c:f>
              <c:numCache>
                <c:formatCode>General</c:formatCode>
                <c:ptCount val="1"/>
                <c:pt idx="0">
                  <c:v>0</c:v>
                </c:pt>
              </c:numCache>
            </c:numRef>
          </c:xVal>
          <c:yVal>
            <c:numRef>
              <c:f>'[1]sample-table.Cont'!#REF!</c:f>
              <c:numCache>
                <c:formatCode>General</c:formatCode>
                <c:ptCount val="1"/>
                <c:pt idx="0">
                  <c:v>0</c:v>
                </c:pt>
              </c:numCache>
            </c:numRef>
          </c:yVal>
          <c:smooth val="0"/>
          <c:extLst>
            <c:ext xmlns:c16="http://schemas.microsoft.com/office/drawing/2014/chart" uri="{C3380CC4-5D6E-409C-BE32-E72D297353CC}">
              <c16:uniqueId val="{00000000-DE54-4713-A609-5235798DA63A}"/>
            </c:ext>
          </c:extLst>
        </c:ser>
        <c:dLbls>
          <c:showLegendKey val="0"/>
          <c:showVal val="0"/>
          <c:showCatName val="0"/>
          <c:showSerName val="0"/>
          <c:showPercent val="0"/>
          <c:showBubbleSize val="0"/>
        </c:dLbls>
        <c:axId val="444432335"/>
        <c:axId val="1"/>
      </c:scatterChart>
      <c:valAx>
        <c:axId val="444432335"/>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444432335"/>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'[1]sample-table.Cont'!#REF!</c:f>
              <c:numCache>
                <c:formatCode>General</c:formatCode>
                <c:ptCount val="1"/>
                <c:pt idx="0">
                  <c:v>0</c:v>
                </c:pt>
              </c:numCache>
            </c:numRef>
          </c:xVal>
          <c:yVal>
            <c:numRef>
              <c:f>'[1]sample-table.Cont'!#REF!</c:f>
              <c:numCache>
                <c:formatCode>General</c:formatCode>
                <c:ptCount val="1"/>
                <c:pt idx="0">
                  <c:v>0</c:v>
                </c:pt>
              </c:numCache>
            </c:numRef>
          </c:yVal>
          <c:smooth val="0"/>
          <c:extLst>
            <c:ext xmlns:c16="http://schemas.microsoft.com/office/drawing/2014/chart" uri="{C3380CC4-5D6E-409C-BE32-E72D297353CC}">
              <c16:uniqueId val="{00000000-3609-4FFB-982D-C131122DBA06}"/>
            </c:ext>
          </c:extLst>
        </c:ser>
        <c:dLbls>
          <c:showLegendKey val="0"/>
          <c:showVal val="0"/>
          <c:showCatName val="0"/>
          <c:showSerName val="0"/>
          <c:showPercent val="0"/>
          <c:showBubbleSize val="0"/>
        </c:dLbls>
        <c:axId val="556677375"/>
        <c:axId val="1"/>
      </c:scatterChart>
      <c:valAx>
        <c:axId val="556677375"/>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556677375"/>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'[1]sample-table.Cont'!#REF!</c:f>
              <c:numCache>
                <c:formatCode>General</c:formatCode>
                <c:ptCount val="1"/>
                <c:pt idx="0">
                  <c:v>0</c:v>
                </c:pt>
              </c:numCache>
            </c:numRef>
          </c:xVal>
          <c:yVal>
            <c:numRef>
              <c:f>'[1]sample-table.Cont'!#REF!</c:f>
              <c:numCache>
                <c:formatCode>General</c:formatCode>
                <c:ptCount val="1"/>
                <c:pt idx="0">
                  <c:v>0</c:v>
                </c:pt>
              </c:numCache>
            </c:numRef>
          </c:yVal>
          <c:smooth val="0"/>
          <c:extLst>
            <c:ext xmlns:c16="http://schemas.microsoft.com/office/drawing/2014/chart" uri="{C3380CC4-5D6E-409C-BE32-E72D297353CC}">
              <c16:uniqueId val="{00000000-A097-45D2-8197-4DEAF152AD3E}"/>
            </c:ext>
          </c:extLst>
        </c:ser>
        <c:dLbls>
          <c:showLegendKey val="0"/>
          <c:showVal val="0"/>
          <c:showCatName val="0"/>
          <c:showSerName val="0"/>
          <c:showPercent val="0"/>
          <c:showBubbleSize val="0"/>
        </c:dLbls>
        <c:axId val="639774623"/>
        <c:axId val="1"/>
      </c:scatterChart>
      <c:valAx>
        <c:axId val="639774623"/>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639774623"/>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'Sample-table.Cont'!#REF!</c:f>
              <c:numCache>
                <c:formatCode>General</c:formatCode>
                <c:ptCount val="1"/>
                <c:pt idx="0">
                  <c:v>1</c:v>
                </c:pt>
              </c:numCache>
            </c:numRef>
          </c:xVal>
          <c:yVal>
            <c:numRef>
              <c:f>'Sample-table.Cont'!#REF!</c:f>
              <c:numCache>
                <c:formatCode>General</c:formatCode>
                <c:ptCount val="1"/>
                <c:pt idx="0">
                  <c:v>1</c:v>
                </c:pt>
              </c:numCache>
            </c:numRef>
          </c:yVal>
          <c:smooth val="0"/>
          <c:extLst>
            <c:ext xmlns:c16="http://schemas.microsoft.com/office/drawing/2014/chart" uri="{C3380CC4-5D6E-409C-BE32-E72D297353CC}">
              <c16:uniqueId val="{00000000-FCDC-4F46-AAF2-A6FF0FF7E501}"/>
            </c:ext>
          </c:extLst>
        </c:ser>
        <c:dLbls>
          <c:showLegendKey val="0"/>
          <c:showVal val="0"/>
          <c:showCatName val="0"/>
          <c:showSerName val="0"/>
          <c:showPercent val="0"/>
          <c:showBubbleSize val="0"/>
        </c:dLbls>
        <c:axId val="567986079"/>
        <c:axId val="1"/>
      </c:scatterChart>
      <c:valAx>
        <c:axId val="567986079"/>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567986079"/>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'[2]sample-table.Cont'!#REF!</c:f>
              <c:numCache>
                <c:formatCode>General</c:formatCode>
                <c:ptCount val="1"/>
                <c:pt idx="0">
                  <c:v>0</c:v>
                </c:pt>
              </c:numCache>
            </c:numRef>
          </c:xVal>
          <c:yVal>
            <c:numRef>
              <c:f>'[2]sample-table.Cont'!#REF!</c:f>
              <c:numCache>
                <c:formatCode>General</c:formatCode>
                <c:ptCount val="1"/>
                <c:pt idx="0">
                  <c:v>0</c:v>
                </c:pt>
              </c:numCache>
            </c:numRef>
          </c:yVal>
          <c:smooth val="0"/>
          <c:extLst>
            <c:ext xmlns:c16="http://schemas.microsoft.com/office/drawing/2014/chart" uri="{C3380CC4-5D6E-409C-BE32-E72D297353CC}">
              <c16:uniqueId val="{00000000-D6A4-4661-B106-9D20447D712C}"/>
            </c:ext>
          </c:extLst>
        </c:ser>
        <c:dLbls>
          <c:showLegendKey val="0"/>
          <c:showVal val="0"/>
          <c:showCatName val="0"/>
          <c:showSerName val="0"/>
          <c:showPercent val="0"/>
          <c:showBubbleSize val="0"/>
        </c:dLbls>
        <c:axId val="567979007"/>
        <c:axId val="1"/>
      </c:scatterChart>
      <c:valAx>
        <c:axId val="567979007"/>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567979007"/>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'[2]sample-table.Cont'!#REF!</c:f>
              <c:numCache>
                <c:formatCode>General</c:formatCode>
                <c:ptCount val="1"/>
                <c:pt idx="0">
                  <c:v>0</c:v>
                </c:pt>
              </c:numCache>
            </c:numRef>
          </c:xVal>
          <c:yVal>
            <c:numRef>
              <c:f>'[2]sample-table.Cont'!#REF!</c:f>
              <c:numCache>
                <c:formatCode>General</c:formatCode>
                <c:ptCount val="1"/>
                <c:pt idx="0">
                  <c:v>0</c:v>
                </c:pt>
              </c:numCache>
            </c:numRef>
          </c:yVal>
          <c:smooth val="0"/>
          <c:extLst>
            <c:ext xmlns:c16="http://schemas.microsoft.com/office/drawing/2014/chart" uri="{C3380CC4-5D6E-409C-BE32-E72D297353CC}">
              <c16:uniqueId val="{00000000-5A22-48CD-B47D-56F33AE3CA9C}"/>
            </c:ext>
          </c:extLst>
        </c:ser>
        <c:dLbls>
          <c:showLegendKey val="0"/>
          <c:showVal val="0"/>
          <c:showCatName val="0"/>
          <c:showSerName val="0"/>
          <c:showPercent val="0"/>
          <c:showBubbleSize val="0"/>
        </c:dLbls>
        <c:axId val="567982751"/>
        <c:axId val="1"/>
      </c:scatterChart>
      <c:valAx>
        <c:axId val="567982751"/>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567982751"/>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'[1]sample-table.Cont'!#REF!</c:f>
              <c:numCache>
                <c:formatCode>General</c:formatCode>
                <c:ptCount val="1"/>
                <c:pt idx="0">
                  <c:v>0</c:v>
                </c:pt>
              </c:numCache>
            </c:numRef>
          </c:xVal>
          <c:yVal>
            <c:numRef>
              <c:f>'[1]sample-table.Cont'!#REF!</c:f>
              <c:numCache>
                <c:formatCode>General</c:formatCode>
                <c:ptCount val="1"/>
                <c:pt idx="0">
                  <c:v>0</c:v>
                </c:pt>
              </c:numCache>
            </c:numRef>
          </c:yVal>
          <c:smooth val="0"/>
          <c:extLst>
            <c:ext xmlns:c16="http://schemas.microsoft.com/office/drawing/2014/chart" uri="{C3380CC4-5D6E-409C-BE32-E72D297353CC}">
              <c16:uniqueId val="{00000000-F663-45F9-B851-D224412D1859}"/>
            </c:ext>
          </c:extLst>
        </c:ser>
        <c:dLbls>
          <c:showLegendKey val="0"/>
          <c:showVal val="0"/>
          <c:showCatName val="0"/>
          <c:showSerName val="0"/>
          <c:showPercent val="0"/>
          <c:showBubbleSize val="0"/>
        </c:dLbls>
        <c:axId val="567983583"/>
        <c:axId val="1"/>
      </c:scatterChart>
      <c:valAx>
        <c:axId val="567983583"/>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567983583"/>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'[1]sample-table.Cont'!#REF!</c:f>
              <c:numCache>
                <c:formatCode>General</c:formatCode>
                <c:ptCount val="1"/>
                <c:pt idx="0">
                  <c:v>0</c:v>
                </c:pt>
              </c:numCache>
            </c:numRef>
          </c:xVal>
          <c:yVal>
            <c:numRef>
              <c:f>'[1]sample-table.Cont'!#REF!</c:f>
              <c:numCache>
                <c:formatCode>General</c:formatCode>
                <c:ptCount val="1"/>
                <c:pt idx="0">
                  <c:v>0</c:v>
                </c:pt>
              </c:numCache>
            </c:numRef>
          </c:yVal>
          <c:smooth val="0"/>
          <c:extLst>
            <c:ext xmlns:c16="http://schemas.microsoft.com/office/drawing/2014/chart" uri="{C3380CC4-5D6E-409C-BE32-E72D297353CC}">
              <c16:uniqueId val="{00000000-D289-46E4-A417-BF3568F4C506}"/>
            </c:ext>
          </c:extLst>
        </c:ser>
        <c:dLbls>
          <c:showLegendKey val="0"/>
          <c:showVal val="0"/>
          <c:showCatName val="0"/>
          <c:showSerName val="0"/>
          <c:showPercent val="0"/>
          <c:showBubbleSize val="0"/>
        </c:dLbls>
        <c:axId val="567984415"/>
        <c:axId val="1"/>
      </c:scatterChart>
      <c:valAx>
        <c:axId val="567984415"/>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567984415"/>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'[1]sample-table.Cont'!#REF!</c:f>
              <c:numCache>
                <c:formatCode>General</c:formatCode>
                <c:ptCount val="1"/>
                <c:pt idx="0">
                  <c:v>0</c:v>
                </c:pt>
              </c:numCache>
            </c:numRef>
          </c:xVal>
          <c:yVal>
            <c:numRef>
              <c:f>'[1]sample-table.Cont'!#REF!</c:f>
              <c:numCache>
                <c:formatCode>General</c:formatCode>
                <c:ptCount val="1"/>
                <c:pt idx="0">
                  <c:v>0</c:v>
                </c:pt>
              </c:numCache>
            </c:numRef>
          </c:yVal>
          <c:smooth val="0"/>
          <c:extLst>
            <c:ext xmlns:c16="http://schemas.microsoft.com/office/drawing/2014/chart" uri="{C3380CC4-5D6E-409C-BE32-E72D297353CC}">
              <c16:uniqueId val="{00000000-93A4-459E-9C8F-EB63076AE141}"/>
            </c:ext>
          </c:extLst>
        </c:ser>
        <c:dLbls>
          <c:showLegendKey val="0"/>
          <c:showVal val="0"/>
          <c:showCatName val="0"/>
          <c:showSerName val="0"/>
          <c:showPercent val="0"/>
          <c:showBubbleSize val="0"/>
        </c:dLbls>
        <c:axId val="567985663"/>
        <c:axId val="1"/>
      </c:scatterChart>
      <c:valAx>
        <c:axId val="567985663"/>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567985663"/>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'[1]sample-table.Cont'!#REF!</c:f>
              <c:numCache>
                <c:formatCode>General</c:formatCode>
                <c:ptCount val="1"/>
                <c:pt idx="0">
                  <c:v>0</c:v>
                </c:pt>
              </c:numCache>
            </c:numRef>
          </c:xVal>
          <c:yVal>
            <c:numRef>
              <c:f>'[1]sample-table.Cont'!#REF!</c:f>
              <c:numCache>
                <c:formatCode>General</c:formatCode>
                <c:ptCount val="1"/>
                <c:pt idx="0">
                  <c:v>0</c:v>
                </c:pt>
              </c:numCache>
            </c:numRef>
          </c:yVal>
          <c:smooth val="0"/>
          <c:extLst>
            <c:ext xmlns:c16="http://schemas.microsoft.com/office/drawing/2014/chart" uri="{C3380CC4-5D6E-409C-BE32-E72D297353CC}">
              <c16:uniqueId val="{00000000-DE4C-4CEF-A7F0-742608FBE2A2}"/>
            </c:ext>
          </c:extLst>
        </c:ser>
        <c:dLbls>
          <c:showLegendKey val="0"/>
          <c:showVal val="0"/>
          <c:showCatName val="0"/>
          <c:showSerName val="0"/>
          <c:showPercent val="0"/>
          <c:showBubbleSize val="0"/>
        </c:dLbls>
        <c:axId val="563746255"/>
        <c:axId val="1"/>
      </c:scatterChart>
      <c:valAx>
        <c:axId val="563746255"/>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Helv"/>
                <a:ea typeface="Helv"/>
                <a:cs typeface="Helv"/>
              </a:defRPr>
            </a:pPr>
            <a:endParaRPr lang="en-US"/>
          </a:p>
        </c:txPr>
        <c:crossAx val="563746255"/>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marker>
            <c:symbol val="circle"/>
            <c:size val="3"/>
            <c:spPr>
              <a:solidFill>
                <a:srgbClr val="000080"/>
              </a:solidFill>
              <a:ln>
                <a:solidFill>
                  <a:srgbClr val="000080"/>
                </a:solidFill>
                <a:prstDash val="solid"/>
              </a:ln>
            </c:spPr>
          </c:marker>
          <c:xVal>
            <c:numRef>
              <c:f>'[3]sample-table.Cont'!#REF!</c:f>
              <c:numCache>
                <c:formatCode>General</c:formatCode>
                <c:ptCount val="1"/>
                <c:pt idx="0">
                  <c:v>0</c:v>
                </c:pt>
              </c:numCache>
            </c:numRef>
          </c:xVal>
          <c:yVal>
            <c:numRef>
              <c:f>'[3]sample-table.Cont'!#REF!</c:f>
              <c:numCache>
                <c:formatCode>General</c:formatCode>
                <c:ptCount val="1"/>
                <c:pt idx="0">
                  <c:v>0</c:v>
                </c:pt>
              </c:numCache>
            </c:numRef>
          </c:yVal>
          <c:smooth val="0"/>
          <c:extLst>
            <c:ext xmlns:c16="http://schemas.microsoft.com/office/drawing/2014/chart" uri="{C3380CC4-5D6E-409C-BE32-E72D297353CC}">
              <c16:uniqueId val="{00000000-8553-418F-B0A8-6A180B721F5B}"/>
            </c:ext>
          </c:extLst>
        </c:ser>
        <c:dLbls>
          <c:showLegendKey val="0"/>
          <c:showVal val="0"/>
          <c:showCatName val="0"/>
          <c:showSerName val="0"/>
          <c:showPercent val="0"/>
          <c:showBubbleSize val="0"/>
        </c:dLbls>
        <c:axId val="563747087"/>
        <c:axId val="1"/>
      </c:scatterChart>
      <c:valAx>
        <c:axId val="563747087"/>
        <c:scaling>
          <c:orientation val="minMax"/>
          <c:max val="850"/>
          <c:min val="500"/>
        </c:scaling>
        <c:delete val="0"/>
        <c:axPos val="b"/>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1"/>
        <c:crosses val="autoZero"/>
        <c:crossBetween val="midCat"/>
        <c:majorUnit val="50"/>
        <c:minorUnit val="50"/>
      </c:valAx>
      <c:valAx>
        <c:axId val="1"/>
        <c:scaling>
          <c:orientation val="minMax"/>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25" b="0" i="0" u="none" strike="noStrike" baseline="0">
                <a:solidFill>
                  <a:srgbClr val="000000"/>
                </a:solidFill>
                <a:latin typeface="Helv"/>
                <a:ea typeface="Helv"/>
                <a:cs typeface="Helv"/>
              </a:defRPr>
            </a:pPr>
            <a:endParaRPr lang="en-US"/>
          </a:p>
        </c:txPr>
        <c:crossAx val="563747087"/>
        <c:crossesAt val="500"/>
        <c:crossBetween val="midCat"/>
        <c:majorUnit val="50"/>
        <c:minorUnit val="50"/>
      </c:valAx>
      <c:spPr>
        <a:noFill/>
        <a:ln w="3175">
          <a:solidFill>
            <a:srgbClr val="000000"/>
          </a:solidFill>
          <a:prstDash val="solid"/>
        </a:ln>
      </c:spPr>
    </c:plotArea>
    <c:plotVisOnly val="1"/>
    <c:dispBlanksAs val="gap"/>
    <c:showDLblsOverMax val="0"/>
  </c:chart>
  <c:spPr>
    <a:noFill/>
    <a:ln w="9525">
      <a:noFill/>
    </a:ln>
  </c:spPr>
  <c:txPr>
    <a:bodyPr/>
    <a:lstStyle/>
    <a:p>
      <a:pPr>
        <a:defRPr sz="100" b="0" i="0" u="none" strike="noStrike" baseline="0">
          <a:solidFill>
            <a:srgbClr val="000000"/>
          </a:solidFill>
          <a:latin typeface="Geneva"/>
          <a:ea typeface="Geneva"/>
          <a:cs typeface="Geneva"/>
        </a:defRPr>
      </a:pPr>
      <a:endParaRPr lang="en-US"/>
    </a:p>
  </c:txPr>
  <c:printSettings>
    <c:headerFooter alignWithMargins="0"/>
    <c:pageMargins b="0.984251969" l="0.78740157499999996" r="0.78740157499999996" t="0.984251969" header="0.4921259845" footer="0.4921259845"/>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29</xdr:col>
      <xdr:colOff>0</xdr:colOff>
      <xdr:row>7</xdr:row>
      <xdr:rowOff>9525</xdr:rowOff>
    </xdr:from>
    <xdr:to>
      <xdr:col>29</xdr:col>
      <xdr:colOff>0</xdr:colOff>
      <xdr:row>31</xdr:row>
      <xdr:rowOff>47625</xdr:rowOff>
    </xdr:to>
    <xdr:graphicFrame macro="">
      <xdr:nvGraphicFramePr>
        <xdr:cNvPr id="3651744" name="Chart 1">
          <a:extLst>
            <a:ext uri="{FF2B5EF4-FFF2-40B4-BE49-F238E27FC236}">
              <a16:creationId xmlns:a16="http://schemas.microsoft.com/office/drawing/2014/main" id="{519E855F-AF2E-461F-97BF-7265EB012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29</xdr:col>
      <xdr:colOff>0</xdr:colOff>
      <xdr:row>7</xdr:row>
      <xdr:rowOff>0</xdr:rowOff>
    </xdr:from>
    <xdr:to>
      <xdr:col>29</xdr:col>
      <xdr:colOff>0</xdr:colOff>
      <xdr:row>31</xdr:row>
      <xdr:rowOff>47625</xdr:rowOff>
    </xdr:to>
    <xdr:graphicFrame macro="">
      <xdr:nvGraphicFramePr>
        <xdr:cNvPr id="3651745" name="Chart 2">
          <a:extLst>
            <a:ext uri="{FF2B5EF4-FFF2-40B4-BE49-F238E27FC236}">
              <a16:creationId xmlns:a16="http://schemas.microsoft.com/office/drawing/2014/main" id="{56629F26-5D52-4FA9-9C4D-FFC877509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29</xdr:col>
      <xdr:colOff>0</xdr:colOff>
      <xdr:row>601</xdr:row>
      <xdr:rowOff>0</xdr:rowOff>
    </xdr:from>
    <xdr:to>
      <xdr:col>29</xdr:col>
      <xdr:colOff>0</xdr:colOff>
      <xdr:row>601</xdr:row>
      <xdr:rowOff>0</xdr:rowOff>
    </xdr:to>
    <xdr:graphicFrame macro="">
      <xdr:nvGraphicFramePr>
        <xdr:cNvPr id="3651746" name="Chart 3">
          <a:extLst>
            <a:ext uri="{FF2B5EF4-FFF2-40B4-BE49-F238E27FC236}">
              <a16:creationId xmlns:a16="http://schemas.microsoft.com/office/drawing/2014/main" id="{30E97625-767F-4395-9B89-43B989E425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29</xdr:col>
      <xdr:colOff>0</xdr:colOff>
      <xdr:row>601</xdr:row>
      <xdr:rowOff>0</xdr:rowOff>
    </xdr:from>
    <xdr:to>
      <xdr:col>29</xdr:col>
      <xdr:colOff>0</xdr:colOff>
      <xdr:row>601</xdr:row>
      <xdr:rowOff>0</xdr:rowOff>
    </xdr:to>
    <xdr:graphicFrame macro="">
      <xdr:nvGraphicFramePr>
        <xdr:cNvPr id="3651747" name="Chart 4">
          <a:extLst>
            <a:ext uri="{FF2B5EF4-FFF2-40B4-BE49-F238E27FC236}">
              <a16:creationId xmlns:a16="http://schemas.microsoft.com/office/drawing/2014/main" id="{4C557D8C-9EDD-47CD-B08E-3FB107B8E7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29</xdr:col>
      <xdr:colOff>0</xdr:colOff>
      <xdr:row>601</xdr:row>
      <xdr:rowOff>0</xdr:rowOff>
    </xdr:from>
    <xdr:to>
      <xdr:col>29</xdr:col>
      <xdr:colOff>0</xdr:colOff>
      <xdr:row>601</xdr:row>
      <xdr:rowOff>0</xdr:rowOff>
    </xdr:to>
    <xdr:graphicFrame macro="">
      <xdr:nvGraphicFramePr>
        <xdr:cNvPr id="3651748" name="Chart 5">
          <a:extLst>
            <a:ext uri="{FF2B5EF4-FFF2-40B4-BE49-F238E27FC236}">
              <a16:creationId xmlns:a16="http://schemas.microsoft.com/office/drawing/2014/main" id="{3AC5ED6B-0276-4887-B07B-76539730EC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29</xdr:col>
      <xdr:colOff>0</xdr:colOff>
      <xdr:row>601</xdr:row>
      <xdr:rowOff>0</xdr:rowOff>
    </xdr:from>
    <xdr:to>
      <xdr:col>29</xdr:col>
      <xdr:colOff>0</xdr:colOff>
      <xdr:row>601</xdr:row>
      <xdr:rowOff>0</xdr:rowOff>
    </xdr:to>
    <xdr:graphicFrame macro="">
      <xdr:nvGraphicFramePr>
        <xdr:cNvPr id="3651749" name="Chart 6">
          <a:extLst>
            <a:ext uri="{FF2B5EF4-FFF2-40B4-BE49-F238E27FC236}">
              <a16:creationId xmlns:a16="http://schemas.microsoft.com/office/drawing/2014/main" id="{199FD275-2D42-4B36-8D58-E5E34C456E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29</xdr:col>
      <xdr:colOff>0</xdr:colOff>
      <xdr:row>1108</xdr:row>
      <xdr:rowOff>0</xdr:rowOff>
    </xdr:from>
    <xdr:to>
      <xdr:col>29</xdr:col>
      <xdr:colOff>0</xdr:colOff>
      <xdr:row>1108</xdr:row>
      <xdr:rowOff>0</xdr:rowOff>
    </xdr:to>
    <xdr:graphicFrame macro="">
      <xdr:nvGraphicFramePr>
        <xdr:cNvPr id="3651750" name="Chart 7">
          <a:extLst>
            <a:ext uri="{FF2B5EF4-FFF2-40B4-BE49-F238E27FC236}">
              <a16:creationId xmlns:a16="http://schemas.microsoft.com/office/drawing/2014/main" id="{FBFB6248-5277-40AD-8901-EA0528284A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29</xdr:col>
      <xdr:colOff>0</xdr:colOff>
      <xdr:row>1108</xdr:row>
      <xdr:rowOff>0</xdr:rowOff>
    </xdr:from>
    <xdr:to>
      <xdr:col>29</xdr:col>
      <xdr:colOff>0</xdr:colOff>
      <xdr:row>1108</xdr:row>
      <xdr:rowOff>0</xdr:rowOff>
    </xdr:to>
    <xdr:graphicFrame macro="">
      <xdr:nvGraphicFramePr>
        <xdr:cNvPr id="3651751" name="Chart 8">
          <a:extLst>
            <a:ext uri="{FF2B5EF4-FFF2-40B4-BE49-F238E27FC236}">
              <a16:creationId xmlns:a16="http://schemas.microsoft.com/office/drawing/2014/main" id="{E86DCB21-418E-47EC-B853-F82B2DFD9E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29</xdr:col>
      <xdr:colOff>0</xdr:colOff>
      <xdr:row>7</xdr:row>
      <xdr:rowOff>9525</xdr:rowOff>
    </xdr:from>
    <xdr:to>
      <xdr:col>29</xdr:col>
      <xdr:colOff>0</xdr:colOff>
      <xdr:row>31</xdr:row>
      <xdr:rowOff>47625</xdr:rowOff>
    </xdr:to>
    <xdr:graphicFrame macro="">
      <xdr:nvGraphicFramePr>
        <xdr:cNvPr id="3651752" name="Chart 9">
          <a:extLst>
            <a:ext uri="{FF2B5EF4-FFF2-40B4-BE49-F238E27FC236}">
              <a16:creationId xmlns:a16="http://schemas.microsoft.com/office/drawing/2014/main" id="{5B78DFA0-2E5D-4ED4-AED7-F40FDD4F0A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29</xdr:col>
      <xdr:colOff>0</xdr:colOff>
      <xdr:row>7</xdr:row>
      <xdr:rowOff>0</xdr:rowOff>
    </xdr:from>
    <xdr:to>
      <xdr:col>29</xdr:col>
      <xdr:colOff>0</xdr:colOff>
      <xdr:row>31</xdr:row>
      <xdr:rowOff>47625</xdr:rowOff>
    </xdr:to>
    <xdr:graphicFrame macro="">
      <xdr:nvGraphicFramePr>
        <xdr:cNvPr id="3651753" name="Chart 10">
          <a:extLst>
            <a:ext uri="{FF2B5EF4-FFF2-40B4-BE49-F238E27FC236}">
              <a16:creationId xmlns:a16="http://schemas.microsoft.com/office/drawing/2014/main" id="{BB795281-0A62-4FE9-9F69-226E03081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29</xdr:col>
      <xdr:colOff>0</xdr:colOff>
      <xdr:row>728</xdr:row>
      <xdr:rowOff>0</xdr:rowOff>
    </xdr:from>
    <xdr:to>
      <xdr:col>29</xdr:col>
      <xdr:colOff>0</xdr:colOff>
      <xdr:row>728</xdr:row>
      <xdr:rowOff>0</xdr:rowOff>
    </xdr:to>
    <xdr:graphicFrame macro="">
      <xdr:nvGraphicFramePr>
        <xdr:cNvPr id="3651754" name="Chart 11">
          <a:extLst>
            <a:ext uri="{FF2B5EF4-FFF2-40B4-BE49-F238E27FC236}">
              <a16:creationId xmlns:a16="http://schemas.microsoft.com/office/drawing/2014/main" id="{6AF861DA-9B00-4592-AD59-6E3A8A1AF8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29</xdr:col>
      <xdr:colOff>0</xdr:colOff>
      <xdr:row>728</xdr:row>
      <xdr:rowOff>0</xdr:rowOff>
    </xdr:from>
    <xdr:to>
      <xdr:col>29</xdr:col>
      <xdr:colOff>0</xdr:colOff>
      <xdr:row>728</xdr:row>
      <xdr:rowOff>0</xdr:rowOff>
    </xdr:to>
    <xdr:graphicFrame macro="">
      <xdr:nvGraphicFramePr>
        <xdr:cNvPr id="3651755" name="Chart 12">
          <a:extLst>
            <a:ext uri="{FF2B5EF4-FFF2-40B4-BE49-F238E27FC236}">
              <a16:creationId xmlns:a16="http://schemas.microsoft.com/office/drawing/2014/main" id="{3171289D-D592-4808-A63E-5E8C7FF60D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29</xdr:col>
      <xdr:colOff>0</xdr:colOff>
      <xdr:row>728</xdr:row>
      <xdr:rowOff>0</xdr:rowOff>
    </xdr:from>
    <xdr:to>
      <xdr:col>29</xdr:col>
      <xdr:colOff>0</xdr:colOff>
      <xdr:row>728</xdr:row>
      <xdr:rowOff>0</xdr:rowOff>
    </xdr:to>
    <xdr:graphicFrame macro="">
      <xdr:nvGraphicFramePr>
        <xdr:cNvPr id="3651756" name="Chart 13">
          <a:extLst>
            <a:ext uri="{FF2B5EF4-FFF2-40B4-BE49-F238E27FC236}">
              <a16:creationId xmlns:a16="http://schemas.microsoft.com/office/drawing/2014/main" id="{3A50C84E-F0B6-4E42-93B9-50018716AC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29</xdr:col>
      <xdr:colOff>0</xdr:colOff>
      <xdr:row>728</xdr:row>
      <xdr:rowOff>0</xdr:rowOff>
    </xdr:from>
    <xdr:to>
      <xdr:col>29</xdr:col>
      <xdr:colOff>0</xdr:colOff>
      <xdr:row>728</xdr:row>
      <xdr:rowOff>0</xdr:rowOff>
    </xdr:to>
    <xdr:graphicFrame macro="">
      <xdr:nvGraphicFramePr>
        <xdr:cNvPr id="3651757" name="Chart 14">
          <a:extLst>
            <a:ext uri="{FF2B5EF4-FFF2-40B4-BE49-F238E27FC236}">
              <a16:creationId xmlns:a16="http://schemas.microsoft.com/office/drawing/2014/main" id="{FB5B59A7-E6BC-4331-9769-0D770FD74D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29</xdr:col>
      <xdr:colOff>0</xdr:colOff>
      <xdr:row>672</xdr:row>
      <xdr:rowOff>0</xdr:rowOff>
    </xdr:from>
    <xdr:to>
      <xdr:col>29</xdr:col>
      <xdr:colOff>0</xdr:colOff>
      <xdr:row>672</xdr:row>
      <xdr:rowOff>0</xdr:rowOff>
    </xdr:to>
    <xdr:graphicFrame macro="">
      <xdr:nvGraphicFramePr>
        <xdr:cNvPr id="3651758" name="Chart 15">
          <a:extLst>
            <a:ext uri="{FF2B5EF4-FFF2-40B4-BE49-F238E27FC236}">
              <a16:creationId xmlns:a16="http://schemas.microsoft.com/office/drawing/2014/main" id="{C51B45FC-392D-4303-A049-314FC857C5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29</xdr:col>
      <xdr:colOff>0</xdr:colOff>
      <xdr:row>672</xdr:row>
      <xdr:rowOff>0</xdr:rowOff>
    </xdr:from>
    <xdr:to>
      <xdr:col>29</xdr:col>
      <xdr:colOff>0</xdr:colOff>
      <xdr:row>672</xdr:row>
      <xdr:rowOff>0</xdr:rowOff>
    </xdr:to>
    <xdr:graphicFrame macro="">
      <xdr:nvGraphicFramePr>
        <xdr:cNvPr id="3651759" name="Chart 16">
          <a:extLst>
            <a:ext uri="{FF2B5EF4-FFF2-40B4-BE49-F238E27FC236}">
              <a16:creationId xmlns:a16="http://schemas.microsoft.com/office/drawing/2014/main" id="{6D7EFEBB-6547-4321-877A-947B51E485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AF2466"/>
  <sheetViews>
    <sheetView tabSelected="1" zoomScale="80" zoomScaleNormal="80" workbookViewId="0">
      <pane xSplit="5" ySplit="8" topLeftCell="F9" activePane="bottomRight" state="frozen"/>
      <selection pane="topRight" activeCell="F1" sqref="F1"/>
      <selection pane="bottomLeft" activeCell="A8" sqref="A8"/>
      <selection pane="bottomRight" sqref="A1:E1"/>
    </sheetView>
  </sheetViews>
  <sheetFormatPr defaultColWidth="12.44140625" defaultRowHeight="13.2"/>
  <cols>
    <col min="1" max="1" width="6.5546875" style="5" customWidth="1"/>
    <col min="2" max="2" width="7.5546875" style="4" customWidth="1"/>
    <col min="3" max="4" width="10" style="5" customWidth="1"/>
    <col min="5" max="5" width="33.109375" style="5" customWidth="1"/>
    <col min="6" max="7" width="11.5546875" style="179" bestFit="1" customWidth="1"/>
    <col min="8" max="8" width="10.5546875" style="6" customWidth="1"/>
    <col min="9" max="9" width="11.5546875" style="28" customWidth="1"/>
    <col min="10" max="10" width="19.109375" style="5" customWidth="1"/>
    <col min="11" max="11" width="4.109375" style="5" bestFit="1" customWidth="1"/>
    <col min="12" max="12" width="23" style="5" customWidth="1"/>
    <col min="13" max="13" width="20.88671875" style="5" customWidth="1"/>
    <col min="14" max="14" width="7.33203125" style="65" bestFit="1" customWidth="1"/>
    <col min="15" max="15" width="6.33203125" style="5" bestFit="1" customWidth="1"/>
    <col min="16" max="16" width="11" style="9" customWidth="1"/>
    <col min="17" max="17" width="7.88671875" style="65" customWidth="1"/>
    <col min="18" max="18" width="8.109375" style="5" customWidth="1"/>
    <col min="19" max="19" width="19.5546875" style="5" customWidth="1"/>
    <col min="20" max="20" width="12" style="5" customWidth="1"/>
    <col min="21" max="21" width="7.88671875" style="5" customWidth="1"/>
    <col min="22" max="22" width="8.109375" style="5" customWidth="1"/>
    <col min="23" max="23" width="8.5546875" style="57" customWidth="1"/>
    <col min="24" max="24" width="8.109375" style="65" customWidth="1"/>
    <col min="25" max="25" width="10.44140625" style="219" customWidth="1"/>
    <col min="26" max="26" width="9.109375" style="172" customWidth="1"/>
    <col min="27" max="27" width="9.88671875" style="172" customWidth="1"/>
    <col min="28" max="28" width="18.109375" style="5" customWidth="1"/>
    <col min="29" max="16384" width="12.44140625" style="5"/>
  </cols>
  <sheetData>
    <row r="1" spans="1:32">
      <c r="A1" s="241" t="s">
        <v>6833</v>
      </c>
      <c r="B1" s="241"/>
      <c r="C1" s="241"/>
      <c r="D1" s="241"/>
      <c r="E1" s="241"/>
      <c r="F1" s="35"/>
      <c r="G1" s="35"/>
      <c r="H1" s="35"/>
      <c r="I1" s="35"/>
      <c r="J1" s="35"/>
      <c r="K1" s="35"/>
      <c r="L1" s="35"/>
      <c r="M1" s="35"/>
      <c r="N1" s="35"/>
      <c r="O1" s="35"/>
      <c r="P1" s="35"/>
      <c r="Q1" s="35"/>
      <c r="R1" s="35"/>
      <c r="S1" s="35"/>
      <c r="T1" s="35"/>
      <c r="U1" s="35"/>
      <c r="V1" s="35"/>
      <c r="W1" s="35"/>
      <c r="X1" s="35"/>
      <c r="Y1" s="35"/>
      <c r="Z1" s="35"/>
      <c r="AA1" s="35"/>
      <c r="AB1" s="35"/>
      <c r="AC1" s="35"/>
      <c r="AD1" s="35"/>
      <c r="AE1" s="35"/>
      <c r="AF1" s="35"/>
    </row>
    <row r="2" spans="1:32">
      <c r="A2" s="4" t="s">
        <v>6832</v>
      </c>
    </row>
    <row r="3" spans="1:32">
      <c r="A3" s="5" t="s">
        <v>1626</v>
      </c>
      <c r="D3" s="5" t="s">
        <v>3314</v>
      </c>
    </row>
    <row r="4" spans="1:32">
      <c r="A4" s="42" t="s">
        <v>1846</v>
      </c>
    </row>
    <row r="5" spans="1:32">
      <c r="A5" s="42" t="s">
        <v>1847</v>
      </c>
    </row>
    <row r="6" spans="1:32">
      <c r="A6" s="42" t="s">
        <v>822</v>
      </c>
    </row>
    <row r="7" spans="1:32">
      <c r="A7" s="42"/>
    </row>
    <row r="8" spans="1:32" s="43" customFormat="1">
      <c r="A8" s="43" t="s">
        <v>1067</v>
      </c>
      <c r="B8" s="43" t="s">
        <v>1313</v>
      </c>
      <c r="C8" s="43" t="s">
        <v>1574</v>
      </c>
      <c r="D8" s="43" t="s">
        <v>1576</v>
      </c>
      <c r="E8" s="43" t="s">
        <v>1577</v>
      </c>
      <c r="F8" s="180" t="s">
        <v>651</v>
      </c>
      <c r="G8" s="180" t="s">
        <v>652</v>
      </c>
      <c r="H8" s="44" t="s">
        <v>1341</v>
      </c>
      <c r="I8" s="43" t="s">
        <v>2903</v>
      </c>
      <c r="J8" s="43" t="s">
        <v>1575</v>
      </c>
      <c r="K8" s="43" t="s">
        <v>2036</v>
      </c>
      <c r="L8" s="43" t="s">
        <v>1133</v>
      </c>
      <c r="M8" s="43" t="s">
        <v>1134</v>
      </c>
      <c r="N8" s="87" t="s">
        <v>5598</v>
      </c>
      <c r="O8" s="43" t="s">
        <v>5599</v>
      </c>
      <c r="P8" s="51" t="s">
        <v>5036</v>
      </c>
      <c r="Q8" s="87" t="s">
        <v>4899</v>
      </c>
      <c r="R8" s="43" t="s">
        <v>5102</v>
      </c>
      <c r="S8" s="43" t="s">
        <v>5103</v>
      </c>
      <c r="T8" s="43" t="s">
        <v>1290</v>
      </c>
      <c r="U8" s="43" t="s">
        <v>653</v>
      </c>
      <c r="V8" s="43" t="s">
        <v>1258</v>
      </c>
      <c r="W8" s="102" t="s">
        <v>4204</v>
      </c>
      <c r="X8" s="87" t="s">
        <v>323</v>
      </c>
      <c r="Y8" s="220" t="s">
        <v>5037</v>
      </c>
      <c r="Z8" s="173" t="s">
        <v>4899</v>
      </c>
      <c r="AA8" s="173" t="s">
        <v>5102</v>
      </c>
      <c r="AB8" s="43" t="s">
        <v>5103</v>
      </c>
      <c r="AC8" s="43" t="s">
        <v>4413</v>
      </c>
      <c r="AD8" s="43" t="s">
        <v>324</v>
      </c>
      <c r="AE8" s="43" t="s">
        <v>5599</v>
      </c>
      <c r="AF8" s="43" t="s">
        <v>5103</v>
      </c>
    </row>
    <row r="9" spans="1:32">
      <c r="A9" s="5">
        <v>1</v>
      </c>
      <c r="B9" s="5" t="s">
        <v>1314</v>
      </c>
      <c r="C9" s="5" t="s">
        <v>3052</v>
      </c>
      <c r="D9" s="5">
        <v>597.16499999999996</v>
      </c>
      <c r="E9" s="5">
        <v>65.625</v>
      </c>
      <c r="F9" s="179">
        <v>7.402215471770524</v>
      </c>
      <c r="G9" s="179">
        <v>45.742312756201699</v>
      </c>
      <c r="H9" s="46"/>
      <c r="I9" s="5">
        <v>555</v>
      </c>
      <c r="K9" s="5" t="s">
        <v>2038</v>
      </c>
      <c r="P9" s="9">
        <v>22.9</v>
      </c>
      <c r="Q9" s="65">
        <v>2.8</v>
      </c>
      <c r="R9" s="5">
        <v>20</v>
      </c>
      <c r="S9" s="5" t="s">
        <v>2225</v>
      </c>
      <c r="T9" s="5">
        <v>12.77</v>
      </c>
      <c r="U9" s="5">
        <v>0.98</v>
      </c>
      <c r="V9" s="5">
        <v>3.24</v>
      </c>
      <c r="W9" s="57">
        <v>11</v>
      </c>
    </row>
    <row r="10" spans="1:32">
      <c r="A10" s="5">
        <v>2</v>
      </c>
      <c r="B10" s="5" t="s">
        <v>1315</v>
      </c>
      <c r="C10" s="5" t="s">
        <v>3053</v>
      </c>
      <c r="D10" s="5">
        <v>596.25</v>
      </c>
      <c r="E10" s="5">
        <v>66.415000000000006</v>
      </c>
      <c r="F10" s="179">
        <v>7.3904540811024759</v>
      </c>
      <c r="G10" s="179">
        <v>45.749414360095969</v>
      </c>
      <c r="H10" s="46"/>
      <c r="I10" s="5">
        <v>654</v>
      </c>
      <c r="K10" s="5" t="s">
        <v>2038</v>
      </c>
      <c r="P10" s="9">
        <v>19.2</v>
      </c>
      <c r="Q10" s="65">
        <v>1.6</v>
      </c>
      <c r="R10" s="5">
        <v>13</v>
      </c>
      <c r="S10" s="5" t="s">
        <v>2225</v>
      </c>
    </row>
    <row r="11" spans="1:32">
      <c r="A11" s="5">
        <v>3</v>
      </c>
      <c r="B11" s="5" t="s">
        <v>1100</v>
      </c>
      <c r="C11" s="5" t="s">
        <v>3054</v>
      </c>
      <c r="D11" s="5">
        <v>595.91499999999996</v>
      </c>
      <c r="E11" s="5">
        <v>67.084999999999994</v>
      </c>
      <c r="F11" s="179">
        <v>7.3861439690363806</v>
      </c>
      <c r="G11" s="179">
        <v>45.755439076526095</v>
      </c>
      <c r="H11" s="46"/>
      <c r="I11" s="5">
        <v>999</v>
      </c>
      <c r="K11" s="5" t="s">
        <v>2038</v>
      </c>
      <c r="P11" s="9">
        <v>20.2</v>
      </c>
      <c r="Q11" s="65">
        <v>1.9</v>
      </c>
      <c r="R11" s="5">
        <v>20</v>
      </c>
      <c r="S11" s="5" t="s">
        <v>2225</v>
      </c>
      <c r="T11" s="5">
        <v>12.68</v>
      </c>
      <c r="U11" s="5">
        <v>0.28999999999999998</v>
      </c>
      <c r="V11" s="5">
        <v>1.51</v>
      </c>
      <c r="W11" s="57">
        <v>28</v>
      </c>
    </row>
    <row r="12" spans="1:32">
      <c r="A12" s="5">
        <v>4</v>
      </c>
      <c r="B12" s="5" t="s">
        <v>1101</v>
      </c>
      <c r="C12" s="5" t="s">
        <v>3055</v>
      </c>
      <c r="D12" s="5">
        <v>595.5</v>
      </c>
      <c r="E12" s="5">
        <v>67.584999999999994</v>
      </c>
      <c r="F12" s="179">
        <v>7.3808063888638635</v>
      </c>
      <c r="G12" s="179">
        <v>45.759933957242552</v>
      </c>
      <c r="H12" s="46"/>
      <c r="I12" s="5">
        <v>1099</v>
      </c>
      <c r="K12" s="5" t="s">
        <v>2038</v>
      </c>
      <c r="P12" s="9">
        <v>18.899999999999999</v>
      </c>
      <c r="Q12" s="65">
        <v>2.4</v>
      </c>
      <c r="R12" s="5">
        <v>22</v>
      </c>
      <c r="S12" s="5" t="s">
        <v>2225</v>
      </c>
      <c r="T12" s="5">
        <v>12.79</v>
      </c>
      <c r="U12" s="5">
        <v>0.18</v>
      </c>
      <c r="V12" s="5">
        <v>1.68</v>
      </c>
      <c r="W12" s="57">
        <v>87</v>
      </c>
    </row>
    <row r="13" spans="1:32">
      <c r="A13" s="5">
        <v>5</v>
      </c>
      <c r="B13" s="5" t="s">
        <v>1102</v>
      </c>
      <c r="C13" s="5" t="s">
        <v>3056</v>
      </c>
      <c r="D13" s="5">
        <v>592.46</v>
      </c>
      <c r="E13" s="5">
        <v>68.875</v>
      </c>
      <c r="F13" s="179">
        <v>7.3417180268771967</v>
      </c>
      <c r="G13" s="179">
        <v>45.771510581406808</v>
      </c>
      <c r="H13" s="46"/>
      <c r="I13" s="5">
        <v>1326</v>
      </c>
      <c r="K13" s="5" t="s">
        <v>2038</v>
      </c>
      <c r="P13" s="9">
        <v>23</v>
      </c>
      <c r="Q13" s="65">
        <v>1.2</v>
      </c>
      <c r="R13" s="5">
        <v>20</v>
      </c>
      <c r="S13" s="5" t="s">
        <v>2225</v>
      </c>
      <c r="T13" s="5">
        <v>13.45</v>
      </c>
      <c r="U13" s="5">
        <v>0.18</v>
      </c>
      <c r="V13" s="5">
        <v>1.8</v>
      </c>
      <c r="W13" s="57">
        <v>100</v>
      </c>
    </row>
    <row r="14" spans="1:32">
      <c r="A14" s="5">
        <v>6</v>
      </c>
      <c r="B14" s="5" t="s">
        <v>1103</v>
      </c>
      <c r="C14" s="5" t="s">
        <v>2823</v>
      </c>
      <c r="D14" s="5">
        <v>620.71</v>
      </c>
      <c r="E14" s="5">
        <v>47.875</v>
      </c>
      <c r="F14" s="179">
        <v>7.7039312374509388</v>
      </c>
      <c r="G14" s="179">
        <v>45.582345968498856</v>
      </c>
      <c r="H14" s="46"/>
      <c r="I14" s="5">
        <v>1896</v>
      </c>
      <c r="K14" s="5" t="s">
        <v>2038</v>
      </c>
      <c r="P14" s="9">
        <v>19.8</v>
      </c>
      <c r="Q14" s="65">
        <v>2.1</v>
      </c>
      <c r="R14" s="5">
        <v>20</v>
      </c>
      <c r="S14" s="5" t="s">
        <v>2225</v>
      </c>
      <c r="T14" s="5">
        <v>13.24</v>
      </c>
      <c r="U14" s="5">
        <v>0.25</v>
      </c>
      <c r="V14" s="5">
        <v>1.83</v>
      </c>
      <c r="W14" s="57">
        <v>52</v>
      </c>
    </row>
    <row r="15" spans="1:32">
      <c r="A15" s="5">
        <v>7</v>
      </c>
      <c r="B15" s="5" t="s">
        <v>1104</v>
      </c>
      <c r="C15" s="5" t="s">
        <v>2824</v>
      </c>
      <c r="D15" s="5">
        <v>636.58500000000004</v>
      </c>
      <c r="E15" s="5">
        <v>61.25</v>
      </c>
      <c r="F15" s="179">
        <v>7.9083093031078482</v>
      </c>
      <c r="G15" s="179">
        <v>45.701981376953817</v>
      </c>
      <c r="H15" s="46"/>
      <c r="I15" s="5">
        <v>2171</v>
      </c>
      <c r="K15" s="5" t="s">
        <v>2038</v>
      </c>
      <c r="P15" s="9">
        <v>35.200000000000003</v>
      </c>
      <c r="Q15" s="65">
        <v>5.0999999999999996</v>
      </c>
      <c r="R15" s="5">
        <v>20</v>
      </c>
      <c r="S15" s="5" t="s">
        <v>2225</v>
      </c>
    </row>
    <row r="16" spans="1:32">
      <c r="A16" s="5">
        <v>8</v>
      </c>
      <c r="B16" s="5" t="s">
        <v>1105</v>
      </c>
      <c r="C16" s="5" t="s">
        <v>2825</v>
      </c>
      <c r="D16" s="5">
        <v>637.125</v>
      </c>
      <c r="E16" s="5">
        <v>61.46</v>
      </c>
      <c r="F16" s="179">
        <v>7.9152579096943105</v>
      </c>
      <c r="G16" s="179">
        <v>45.703840996031467</v>
      </c>
      <c r="H16" s="46"/>
      <c r="I16" s="5">
        <v>2092</v>
      </c>
      <c r="K16" s="5" t="s">
        <v>2038</v>
      </c>
      <c r="P16" s="9">
        <v>25.1</v>
      </c>
      <c r="Q16" s="65">
        <v>2.4</v>
      </c>
      <c r="R16" s="5">
        <v>20</v>
      </c>
      <c r="S16" s="5" t="s">
        <v>2225</v>
      </c>
      <c r="T16" s="5">
        <v>13.6</v>
      </c>
      <c r="U16" s="5">
        <v>0.42</v>
      </c>
      <c r="V16" s="5">
        <v>1.87</v>
      </c>
      <c r="W16" s="57">
        <v>20</v>
      </c>
    </row>
    <row r="17" spans="1:29">
      <c r="A17" s="5">
        <v>9</v>
      </c>
      <c r="B17" s="5" t="s">
        <v>1072</v>
      </c>
      <c r="C17" s="5" t="s">
        <v>2826</v>
      </c>
      <c r="D17" s="5">
        <v>637.33500000000004</v>
      </c>
      <c r="E17" s="5">
        <v>61.25</v>
      </c>
      <c r="F17" s="179">
        <v>7.9179374263676214</v>
      </c>
      <c r="G17" s="179">
        <v>45.701940601469076</v>
      </c>
      <c r="H17" s="46"/>
      <c r="I17" s="5">
        <v>2172</v>
      </c>
      <c r="K17" s="5" t="s">
        <v>2038</v>
      </c>
      <c r="P17" s="9">
        <v>25.8</v>
      </c>
      <c r="Q17" s="65">
        <v>4.2</v>
      </c>
      <c r="R17" s="5">
        <v>20</v>
      </c>
      <c r="S17" s="5" t="s">
        <v>2225</v>
      </c>
    </row>
    <row r="18" spans="1:29">
      <c r="A18" s="5">
        <v>10</v>
      </c>
      <c r="B18" s="5" t="s">
        <v>1073</v>
      </c>
      <c r="C18" s="5" t="s">
        <v>2827</v>
      </c>
      <c r="D18" s="5">
        <v>636.16499999999996</v>
      </c>
      <c r="E18" s="5">
        <v>66.040000000000006</v>
      </c>
      <c r="F18" s="179">
        <v>7.9032812677835933</v>
      </c>
      <c r="G18" s="179">
        <v>45.745088861631061</v>
      </c>
      <c r="H18" s="46"/>
      <c r="I18" s="5">
        <v>2244</v>
      </c>
      <c r="K18" s="5" t="s">
        <v>2038</v>
      </c>
      <c r="P18" s="9">
        <v>31.1</v>
      </c>
      <c r="Q18" s="65">
        <v>4.8</v>
      </c>
      <c r="R18" s="5">
        <v>20</v>
      </c>
      <c r="S18" s="5" t="s">
        <v>2225</v>
      </c>
      <c r="T18" s="5">
        <v>10.199999999999999</v>
      </c>
      <c r="U18" s="5">
        <v>0.82</v>
      </c>
      <c r="V18" s="5">
        <v>2.46</v>
      </c>
      <c r="W18" s="57">
        <v>9</v>
      </c>
    </row>
    <row r="19" spans="1:29">
      <c r="A19" s="5">
        <v>11</v>
      </c>
      <c r="B19" s="5" t="s">
        <v>1074</v>
      </c>
      <c r="C19" s="5" t="s">
        <v>1740</v>
      </c>
      <c r="D19" s="5">
        <v>631.04</v>
      </c>
      <c r="E19" s="5">
        <v>67.709999999999994</v>
      </c>
      <c r="F19" s="179">
        <v>7.8375460713975862</v>
      </c>
      <c r="G19" s="179">
        <v>45.760363841205738</v>
      </c>
      <c r="H19" s="46"/>
      <c r="I19" s="5">
        <v>1379</v>
      </c>
      <c r="K19" s="5" t="s">
        <v>2038</v>
      </c>
      <c r="P19" s="9">
        <v>26.1</v>
      </c>
      <c r="Q19" s="65">
        <v>3.8</v>
      </c>
      <c r="R19" s="5">
        <v>16</v>
      </c>
      <c r="S19" s="5" t="s">
        <v>2225</v>
      </c>
      <c r="T19" s="5">
        <v>12.37</v>
      </c>
      <c r="U19" s="5">
        <v>0.82</v>
      </c>
      <c r="V19" s="5">
        <v>2.6</v>
      </c>
      <c r="W19" s="57">
        <v>10</v>
      </c>
    </row>
    <row r="20" spans="1:29">
      <c r="A20" s="5">
        <v>12</v>
      </c>
      <c r="B20" s="5" t="s">
        <v>1075</v>
      </c>
      <c r="C20" s="5" t="s">
        <v>1741</v>
      </c>
      <c r="D20" s="5">
        <v>594.33500000000004</v>
      </c>
      <c r="E20" s="5">
        <v>63.164999999999999</v>
      </c>
      <c r="F20" s="179">
        <v>7.3658872415807632</v>
      </c>
      <c r="G20" s="179">
        <v>45.720167461403918</v>
      </c>
      <c r="H20" s="46"/>
      <c r="I20" s="5">
        <v>1019</v>
      </c>
      <c r="K20" s="5" t="s">
        <v>2038</v>
      </c>
      <c r="P20" s="9">
        <v>23.9</v>
      </c>
      <c r="Q20" s="65">
        <v>3.1</v>
      </c>
      <c r="R20" s="5">
        <v>20</v>
      </c>
      <c r="S20" s="5" t="s">
        <v>2225</v>
      </c>
    </row>
    <row r="21" spans="1:29">
      <c r="A21" s="5">
        <v>13</v>
      </c>
      <c r="B21" s="5" t="s">
        <v>1076</v>
      </c>
      <c r="C21" s="5" t="s">
        <v>1742</v>
      </c>
      <c r="D21" s="5">
        <v>596.08500000000004</v>
      </c>
      <c r="E21" s="5">
        <v>63.164999999999999</v>
      </c>
      <c r="F21" s="179">
        <v>7.3883607492755141</v>
      </c>
      <c r="G21" s="179">
        <v>45.720179795855678</v>
      </c>
      <c r="H21" s="46"/>
      <c r="I21" s="5">
        <v>1129</v>
      </c>
      <c r="K21" s="5" t="s">
        <v>2038</v>
      </c>
      <c r="P21" s="9">
        <v>25</v>
      </c>
      <c r="Q21" s="65">
        <v>2</v>
      </c>
      <c r="R21" s="5">
        <v>13</v>
      </c>
      <c r="S21" s="5" t="s">
        <v>2225</v>
      </c>
      <c r="T21" s="5">
        <v>12.66</v>
      </c>
      <c r="U21" s="5">
        <v>0.21</v>
      </c>
      <c r="V21" s="5">
        <v>1.72</v>
      </c>
      <c r="W21" s="57">
        <v>70</v>
      </c>
    </row>
    <row r="22" spans="1:29">
      <c r="A22" s="5">
        <v>14</v>
      </c>
      <c r="B22" s="5" t="s">
        <v>1077</v>
      </c>
      <c r="C22" s="5" t="s">
        <v>1743</v>
      </c>
      <c r="D22" s="5">
        <v>597.91499999999996</v>
      </c>
      <c r="E22" s="5">
        <v>62.414999999999999</v>
      </c>
      <c r="F22" s="179">
        <v>7.411864908909461</v>
      </c>
      <c r="G22" s="179">
        <v>45.71344167658706</v>
      </c>
      <c r="H22" s="46"/>
      <c r="I22" s="5">
        <v>1256</v>
      </c>
      <c r="K22" s="5" t="s">
        <v>2038</v>
      </c>
      <c r="P22" s="9">
        <v>18.600000000000001</v>
      </c>
      <c r="Q22" s="65">
        <v>2.8</v>
      </c>
      <c r="R22" s="5">
        <v>16</v>
      </c>
      <c r="S22" s="5" t="s">
        <v>2225</v>
      </c>
      <c r="T22" s="5">
        <v>13.15</v>
      </c>
      <c r="U22" s="5">
        <v>0.16</v>
      </c>
      <c r="V22" s="5">
        <v>1.26</v>
      </c>
      <c r="W22" s="57">
        <v>64</v>
      </c>
    </row>
    <row r="23" spans="1:29">
      <c r="A23" s="5">
        <v>15</v>
      </c>
      <c r="B23" s="5" t="s">
        <v>854</v>
      </c>
      <c r="C23" s="5" t="s">
        <v>717</v>
      </c>
      <c r="D23" s="5">
        <v>686.94</v>
      </c>
      <c r="E23" s="5">
        <v>105.435</v>
      </c>
      <c r="F23" s="179">
        <v>8.5628133605784633</v>
      </c>
      <c r="G23" s="179">
        <v>46.094819407551597</v>
      </c>
      <c r="H23" s="6">
        <v>720</v>
      </c>
      <c r="I23" s="5">
        <v>768</v>
      </c>
      <c r="J23" s="5" t="s">
        <v>718</v>
      </c>
      <c r="K23" s="5" t="s">
        <v>2038</v>
      </c>
      <c r="L23" s="5" t="s">
        <v>1029</v>
      </c>
      <c r="M23" s="5" t="s">
        <v>5581</v>
      </c>
      <c r="P23" s="9">
        <v>12.7</v>
      </c>
      <c r="Q23" s="65">
        <v>0.6</v>
      </c>
      <c r="S23" s="5" t="s">
        <v>719</v>
      </c>
      <c r="T23" s="5">
        <v>13.54</v>
      </c>
      <c r="V23" s="5">
        <v>1.3</v>
      </c>
      <c r="AC23" s="5" t="s">
        <v>4652</v>
      </c>
    </row>
    <row r="24" spans="1:29">
      <c r="A24" s="5">
        <v>16</v>
      </c>
      <c r="B24" s="5" t="s">
        <v>1106</v>
      </c>
      <c r="C24" s="5" t="s">
        <v>5352</v>
      </c>
      <c r="D24" s="5">
        <v>684.3</v>
      </c>
      <c r="E24" s="5">
        <v>107.4</v>
      </c>
      <c r="F24" s="179">
        <v>8.5290344465922647</v>
      </c>
      <c r="G24" s="179">
        <v>46.112828791677501</v>
      </c>
      <c r="H24" s="6">
        <v>960</v>
      </c>
      <c r="I24" s="5">
        <v>965</v>
      </c>
      <c r="J24" s="5" t="s">
        <v>4169</v>
      </c>
      <c r="K24" s="5" t="s">
        <v>2038</v>
      </c>
      <c r="L24" s="5" t="s">
        <v>4170</v>
      </c>
      <c r="M24" s="5" t="s">
        <v>4162</v>
      </c>
      <c r="P24" s="9">
        <v>12.9</v>
      </c>
      <c r="Q24" s="65">
        <v>1</v>
      </c>
      <c r="S24" s="5" t="s">
        <v>699</v>
      </c>
      <c r="T24" s="5">
        <v>13.49</v>
      </c>
      <c r="V24" s="5">
        <v>1.4</v>
      </c>
      <c r="AC24" s="5" t="s">
        <v>4652</v>
      </c>
    </row>
    <row r="25" spans="1:29">
      <c r="A25" s="5">
        <v>17</v>
      </c>
      <c r="B25" s="5" t="s">
        <v>1107</v>
      </c>
      <c r="C25" s="5" t="s">
        <v>1774</v>
      </c>
      <c r="D25" s="5">
        <v>689.55</v>
      </c>
      <c r="E25" s="5">
        <v>105.05</v>
      </c>
      <c r="F25" s="179">
        <v>8.5964834946446</v>
      </c>
      <c r="G25" s="179">
        <v>46.091015208007235</v>
      </c>
      <c r="H25" s="6">
        <v>630</v>
      </c>
      <c r="I25" s="5">
        <v>659</v>
      </c>
      <c r="J25" s="5" t="s">
        <v>2005</v>
      </c>
      <c r="K25" s="5" t="s">
        <v>2037</v>
      </c>
      <c r="L25" s="5" t="s">
        <v>658</v>
      </c>
      <c r="M25" s="5" t="s">
        <v>1887</v>
      </c>
      <c r="P25" s="9">
        <v>13.7</v>
      </c>
      <c r="Q25" s="65">
        <v>1.2</v>
      </c>
      <c r="S25" s="5" t="s">
        <v>3068</v>
      </c>
      <c r="T25" s="5">
        <v>12.46</v>
      </c>
      <c r="V25" s="5">
        <v>1.21</v>
      </c>
      <c r="Y25" s="219">
        <v>63.6</v>
      </c>
      <c r="Z25" s="172">
        <v>3.6</v>
      </c>
      <c r="AA25" s="172" t="s">
        <v>4111</v>
      </c>
      <c r="AB25" s="5" t="s">
        <v>699</v>
      </c>
      <c r="AC25" s="5" t="s">
        <v>4652</v>
      </c>
    </row>
    <row r="26" spans="1:29">
      <c r="A26" s="5">
        <v>18</v>
      </c>
      <c r="B26" s="5" t="s">
        <v>1108</v>
      </c>
      <c r="C26" s="5" t="s">
        <v>1478</v>
      </c>
      <c r="D26" s="5">
        <v>688.39</v>
      </c>
      <c r="E26" s="5">
        <v>105.06</v>
      </c>
      <c r="F26" s="179">
        <v>8.5814892430192771</v>
      </c>
      <c r="G26" s="179">
        <v>46.09125808817091</v>
      </c>
      <c r="H26" s="6">
        <v>680</v>
      </c>
      <c r="I26" s="5">
        <v>618</v>
      </c>
      <c r="J26" s="5" t="s">
        <v>1885</v>
      </c>
      <c r="K26" s="5" t="s">
        <v>2038</v>
      </c>
      <c r="L26" s="5" t="s">
        <v>1029</v>
      </c>
      <c r="M26" s="5" t="s">
        <v>1887</v>
      </c>
      <c r="P26" s="9">
        <v>12.5</v>
      </c>
      <c r="Q26" s="65">
        <v>0.7</v>
      </c>
      <c r="S26" s="5" t="s">
        <v>3068</v>
      </c>
      <c r="T26" s="5">
        <v>13.42</v>
      </c>
      <c r="V26" s="5">
        <v>1.26</v>
      </c>
      <c r="AC26" s="5" t="s">
        <v>4652</v>
      </c>
    </row>
    <row r="27" spans="1:29">
      <c r="A27" s="5">
        <v>19</v>
      </c>
      <c r="B27" s="5" t="s">
        <v>1109</v>
      </c>
      <c r="C27" s="5" t="s">
        <v>5435</v>
      </c>
      <c r="D27" s="5">
        <v>688.43</v>
      </c>
      <c r="E27" s="5">
        <v>105.53</v>
      </c>
      <c r="F27" s="179">
        <v>8.5820948745474155</v>
      </c>
      <c r="G27" s="179">
        <v>46.095480268713047</v>
      </c>
      <c r="H27" s="6">
        <v>680</v>
      </c>
      <c r="I27" s="5">
        <v>738</v>
      </c>
      <c r="J27" s="5" t="s">
        <v>5436</v>
      </c>
      <c r="K27" s="5" t="s">
        <v>2038</v>
      </c>
      <c r="L27" s="5" t="s">
        <v>1029</v>
      </c>
      <c r="M27" s="5" t="s">
        <v>5581</v>
      </c>
      <c r="P27" s="9">
        <v>11.9</v>
      </c>
      <c r="Q27" s="65">
        <v>0.6</v>
      </c>
      <c r="S27" s="5" t="s">
        <v>3068</v>
      </c>
      <c r="T27" s="5">
        <v>13.34</v>
      </c>
      <c r="V27" s="5">
        <v>1.25</v>
      </c>
      <c r="AC27" s="5" t="s">
        <v>4652</v>
      </c>
    </row>
    <row r="28" spans="1:29">
      <c r="A28" s="5">
        <v>20</v>
      </c>
      <c r="B28" s="5" t="s">
        <v>1110</v>
      </c>
      <c r="C28" s="5" t="s">
        <v>2006</v>
      </c>
      <c r="D28" s="5">
        <v>682.85</v>
      </c>
      <c r="E28" s="5">
        <v>109.3</v>
      </c>
      <c r="F28" s="179">
        <v>8.5106171485934468</v>
      </c>
      <c r="G28" s="179">
        <v>46.130098283296356</v>
      </c>
      <c r="H28" s="6">
        <v>720</v>
      </c>
      <c r="I28" s="5">
        <v>734</v>
      </c>
      <c r="J28" s="5" t="s">
        <v>2255</v>
      </c>
      <c r="K28" s="5" t="s">
        <v>2038</v>
      </c>
      <c r="L28" s="5" t="s">
        <v>658</v>
      </c>
      <c r="M28" s="5" t="s">
        <v>2810</v>
      </c>
      <c r="P28" s="9">
        <v>10.8</v>
      </c>
      <c r="Q28" s="65">
        <v>0.8</v>
      </c>
      <c r="S28" s="5" t="s">
        <v>3068</v>
      </c>
      <c r="T28" s="5">
        <v>12.96</v>
      </c>
      <c r="V28" s="5">
        <v>1.55</v>
      </c>
    </row>
    <row r="29" spans="1:29">
      <c r="A29" s="5">
        <v>21</v>
      </c>
      <c r="B29" s="5" t="s">
        <v>1111</v>
      </c>
      <c r="C29" s="5" t="s">
        <v>1394</v>
      </c>
      <c r="D29" s="5">
        <v>556.15</v>
      </c>
      <c r="E29" s="5">
        <v>81.95</v>
      </c>
      <c r="F29" s="179">
        <v>6.8737903299004985</v>
      </c>
      <c r="G29" s="179">
        <v>45.887744711704812</v>
      </c>
      <c r="H29" s="6">
        <v>3842</v>
      </c>
      <c r="I29" s="5">
        <v>2378</v>
      </c>
      <c r="J29" s="5" t="s">
        <v>5738</v>
      </c>
      <c r="K29" s="5" t="s">
        <v>2037</v>
      </c>
      <c r="M29" s="5" t="s">
        <v>1378</v>
      </c>
      <c r="P29" s="9">
        <v>9.93</v>
      </c>
      <c r="Q29" s="65">
        <v>2.8</v>
      </c>
      <c r="R29" s="5" t="s">
        <v>3754</v>
      </c>
      <c r="S29" s="5" t="s">
        <v>5824</v>
      </c>
      <c r="Y29" s="219">
        <v>26.9</v>
      </c>
      <c r="Z29" s="172">
        <v>2.7</v>
      </c>
      <c r="AA29" s="172">
        <v>9</v>
      </c>
      <c r="AB29" s="5" t="s">
        <v>5824</v>
      </c>
      <c r="AC29" s="5" t="s">
        <v>4966</v>
      </c>
    </row>
    <row r="30" spans="1:29">
      <c r="A30" s="5">
        <v>22</v>
      </c>
      <c r="B30" s="5" t="s">
        <v>1078</v>
      </c>
      <c r="C30" s="5" t="s">
        <v>5571</v>
      </c>
      <c r="D30" s="5" t="s">
        <v>2052</v>
      </c>
      <c r="E30" s="5" t="s">
        <v>2052</v>
      </c>
      <c r="H30" s="6">
        <v>1397</v>
      </c>
      <c r="I30" s="5"/>
      <c r="J30" s="5" t="s">
        <v>5825</v>
      </c>
      <c r="K30" s="5" t="s">
        <v>2037</v>
      </c>
      <c r="M30" s="5" t="s">
        <v>1378</v>
      </c>
      <c r="P30" s="9">
        <v>11.53</v>
      </c>
      <c r="Q30" s="65">
        <v>2.1</v>
      </c>
      <c r="R30" s="5" t="s">
        <v>3990</v>
      </c>
      <c r="S30" s="5" t="s">
        <v>5824</v>
      </c>
      <c r="Y30" s="219">
        <v>32.799999999999997</v>
      </c>
      <c r="Z30" s="172">
        <v>0.7</v>
      </c>
      <c r="AA30" s="172">
        <v>3</v>
      </c>
      <c r="AB30" s="5" t="s">
        <v>5824</v>
      </c>
      <c r="AC30" s="5" t="s">
        <v>4965</v>
      </c>
    </row>
    <row r="31" spans="1:29">
      <c r="A31" s="5">
        <v>23</v>
      </c>
      <c r="B31" s="5" t="s">
        <v>1079</v>
      </c>
      <c r="C31" s="5" t="s">
        <v>2026</v>
      </c>
      <c r="D31" s="6">
        <v>750.52499999999998</v>
      </c>
      <c r="E31" s="6">
        <v>122.85</v>
      </c>
      <c r="F31" s="179">
        <v>9.3903228294108825</v>
      </c>
      <c r="G31" s="179">
        <v>46.240239655880075</v>
      </c>
      <c r="H31" s="6">
        <v>390</v>
      </c>
      <c r="I31" s="5">
        <v>388</v>
      </c>
      <c r="J31" s="5" t="s">
        <v>2041</v>
      </c>
      <c r="K31" s="5" t="s">
        <v>2314</v>
      </c>
      <c r="L31" s="5" t="s">
        <v>2042</v>
      </c>
      <c r="M31" s="5" t="s">
        <v>5763</v>
      </c>
      <c r="S31" s="5" t="s">
        <v>694</v>
      </c>
      <c r="Y31" s="219">
        <v>15.9</v>
      </c>
      <c r="Z31" s="172">
        <v>1</v>
      </c>
      <c r="AA31" s="172">
        <v>20</v>
      </c>
      <c r="AB31" s="5" t="s">
        <v>694</v>
      </c>
    </row>
    <row r="32" spans="1:29">
      <c r="A32" s="5">
        <v>24</v>
      </c>
      <c r="B32" s="5" t="s">
        <v>1080</v>
      </c>
      <c r="C32" s="5" t="s">
        <v>695</v>
      </c>
      <c r="D32" s="6">
        <v>750.4</v>
      </c>
      <c r="E32" s="6">
        <v>122.575</v>
      </c>
      <c r="F32" s="179">
        <v>9.3886141690749341</v>
      </c>
      <c r="G32" s="179">
        <v>46.237794594978766</v>
      </c>
      <c r="H32" s="6">
        <v>530</v>
      </c>
      <c r="I32" s="5">
        <v>543</v>
      </c>
      <c r="J32" s="5" t="s">
        <v>2041</v>
      </c>
      <c r="K32" s="5" t="s">
        <v>2314</v>
      </c>
      <c r="L32" s="5" t="s">
        <v>2739</v>
      </c>
      <c r="M32" s="5" t="s">
        <v>5763</v>
      </c>
      <c r="S32" s="5" t="s">
        <v>694</v>
      </c>
      <c r="Y32" s="219">
        <v>16.899999999999999</v>
      </c>
      <c r="Z32" s="172">
        <v>1.1000000000000001</v>
      </c>
      <c r="AA32" s="172">
        <v>20</v>
      </c>
      <c r="AB32" s="5" t="s">
        <v>694</v>
      </c>
    </row>
    <row r="33" spans="1:28">
      <c r="A33" s="5">
        <v>25</v>
      </c>
      <c r="B33" s="5" t="s">
        <v>1081</v>
      </c>
      <c r="C33" s="5" t="s">
        <v>2482</v>
      </c>
      <c r="D33" s="6">
        <v>752.57500000000005</v>
      </c>
      <c r="E33" s="6">
        <v>125.02500000000001</v>
      </c>
      <c r="F33" s="179">
        <v>9.4176026359867286</v>
      </c>
      <c r="G33" s="179">
        <v>46.259337032323963</v>
      </c>
      <c r="H33" s="6">
        <v>220</v>
      </c>
      <c r="I33" s="5">
        <v>209</v>
      </c>
      <c r="J33" s="5" t="s">
        <v>2483</v>
      </c>
      <c r="K33" s="5" t="s">
        <v>2314</v>
      </c>
      <c r="L33" s="5" t="s">
        <v>2981</v>
      </c>
      <c r="M33" s="5" t="s">
        <v>5763</v>
      </c>
      <c r="S33" s="5" t="s">
        <v>694</v>
      </c>
      <c r="Y33" s="219">
        <v>22.6</v>
      </c>
      <c r="Z33" s="172">
        <v>2.4</v>
      </c>
      <c r="AA33" s="172">
        <v>3</v>
      </c>
      <c r="AB33" s="5" t="s">
        <v>694</v>
      </c>
    </row>
    <row r="34" spans="1:28">
      <c r="A34" s="5">
        <v>26</v>
      </c>
      <c r="B34" s="5" t="s">
        <v>1082</v>
      </c>
      <c r="C34" s="5" t="s">
        <v>2982</v>
      </c>
      <c r="D34" s="6">
        <v>746.97500000000002</v>
      </c>
      <c r="E34" s="6">
        <v>126.7</v>
      </c>
      <c r="F34" s="179">
        <v>9.34552601976932</v>
      </c>
      <c r="G34" s="179">
        <v>46.275647220375063</v>
      </c>
      <c r="H34" s="6">
        <v>810</v>
      </c>
      <c r="I34" s="5">
        <v>823</v>
      </c>
      <c r="J34" s="5" t="s">
        <v>2983</v>
      </c>
      <c r="K34" s="5" t="s">
        <v>2314</v>
      </c>
      <c r="L34" s="5" t="s">
        <v>2981</v>
      </c>
      <c r="M34" s="5" t="s">
        <v>5763</v>
      </c>
      <c r="S34" s="5" t="s">
        <v>694</v>
      </c>
      <c r="Y34" s="219">
        <v>11.9</v>
      </c>
      <c r="Z34" s="172">
        <v>0.6</v>
      </c>
      <c r="AA34" s="172">
        <v>20</v>
      </c>
      <c r="AB34" s="5" t="s">
        <v>694</v>
      </c>
    </row>
    <row r="35" spans="1:28">
      <c r="A35" s="5">
        <v>27</v>
      </c>
      <c r="B35" s="5" t="s">
        <v>1083</v>
      </c>
      <c r="C35" s="5" t="s">
        <v>2984</v>
      </c>
      <c r="D35" s="6">
        <v>747.45</v>
      </c>
      <c r="E35" s="6">
        <v>127.22499999999999</v>
      </c>
      <c r="F35" s="179">
        <v>9.3518523774669511</v>
      </c>
      <c r="G35" s="179">
        <v>46.280264498905623</v>
      </c>
      <c r="H35" s="6">
        <v>800</v>
      </c>
      <c r="I35" s="45">
        <v>855</v>
      </c>
      <c r="J35" s="5" t="s">
        <v>2740</v>
      </c>
      <c r="K35" s="5" t="s">
        <v>2314</v>
      </c>
      <c r="L35" s="5" t="s">
        <v>786</v>
      </c>
      <c r="M35" s="5" t="s">
        <v>5763</v>
      </c>
      <c r="S35" s="5" t="s">
        <v>694</v>
      </c>
      <c r="Y35" s="219">
        <v>18</v>
      </c>
      <c r="Z35" s="172">
        <v>0.9</v>
      </c>
      <c r="AA35" s="172">
        <v>9</v>
      </c>
      <c r="AB35" s="5" t="s">
        <v>694</v>
      </c>
    </row>
    <row r="36" spans="1:28">
      <c r="A36" s="5">
        <v>28</v>
      </c>
      <c r="B36" s="5" t="s">
        <v>1084</v>
      </c>
      <c r="C36" s="5" t="s">
        <v>787</v>
      </c>
      <c r="D36" s="6">
        <v>747.45</v>
      </c>
      <c r="E36" s="6">
        <v>127.22499999999999</v>
      </c>
      <c r="F36" s="179">
        <v>9.3518523774669511</v>
      </c>
      <c r="G36" s="179">
        <v>46.280264498905623</v>
      </c>
      <c r="H36" s="6">
        <v>800</v>
      </c>
      <c r="I36" s="45">
        <v>855</v>
      </c>
      <c r="J36" s="5" t="s">
        <v>2740</v>
      </c>
      <c r="K36" s="5" t="s">
        <v>2314</v>
      </c>
      <c r="L36" s="5" t="s">
        <v>786</v>
      </c>
      <c r="M36" s="5" t="s">
        <v>5763</v>
      </c>
      <c r="S36" s="5" t="s">
        <v>694</v>
      </c>
      <c r="Y36" s="219">
        <v>17.399999999999999</v>
      </c>
      <c r="Z36" s="172">
        <v>1.8</v>
      </c>
      <c r="AA36" s="172">
        <v>9</v>
      </c>
      <c r="AB36" s="5" t="s">
        <v>694</v>
      </c>
    </row>
    <row r="37" spans="1:28">
      <c r="A37" s="5">
        <v>29</v>
      </c>
      <c r="B37" s="5" t="s">
        <v>1085</v>
      </c>
      <c r="C37" s="5" t="s">
        <v>1203</v>
      </c>
      <c r="D37" s="6">
        <v>747.85</v>
      </c>
      <c r="E37" s="6">
        <v>127.875</v>
      </c>
      <c r="F37" s="179">
        <v>9.3572466378097641</v>
      </c>
      <c r="G37" s="179">
        <v>46.286022034454625</v>
      </c>
      <c r="H37" s="6">
        <v>740</v>
      </c>
      <c r="I37" s="5">
        <v>725</v>
      </c>
      <c r="J37" s="5" t="s">
        <v>1204</v>
      </c>
      <c r="K37" s="5" t="s">
        <v>2037</v>
      </c>
      <c r="L37" s="5" t="s">
        <v>786</v>
      </c>
      <c r="M37" s="5" t="s">
        <v>5763</v>
      </c>
      <c r="P37" s="9">
        <v>10.5</v>
      </c>
      <c r="Q37" s="65">
        <v>0.8</v>
      </c>
      <c r="R37" s="5">
        <v>26</v>
      </c>
      <c r="S37" s="5" t="s">
        <v>694</v>
      </c>
      <c r="T37" s="6">
        <v>12.22</v>
      </c>
      <c r="U37" s="6">
        <v>0.54</v>
      </c>
      <c r="V37" s="6">
        <v>1.95</v>
      </c>
      <c r="W37" s="58">
        <v>13</v>
      </c>
      <c r="X37" s="39"/>
      <c r="Y37" s="219">
        <v>19.899999999999999</v>
      </c>
      <c r="Z37" s="172">
        <v>1.2</v>
      </c>
      <c r="AA37" s="172">
        <v>20</v>
      </c>
      <c r="AB37" s="5" t="s">
        <v>694</v>
      </c>
    </row>
    <row r="38" spans="1:28">
      <c r="A38" s="5">
        <v>30</v>
      </c>
      <c r="B38" s="5" t="s">
        <v>1086</v>
      </c>
      <c r="C38" s="5" t="s">
        <v>1184</v>
      </c>
      <c r="D38" s="35">
        <v>748.85</v>
      </c>
      <c r="E38" s="35">
        <v>130.74</v>
      </c>
      <c r="F38" s="179">
        <v>9.3711337351441681</v>
      </c>
      <c r="G38" s="179">
        <v>46.311565900546093</v>
      </c>
      <c r="H38" s="6">
        <v>790</v>
      </c>
      <c r="I38" s="5">
        <v>830</v>
      </c>
      <c r="J38" s="5" t="s">
        <v>1185</v>
      </c>
      <c r="K38" s="5" t="s">
        <v>2037</v>
      </c>
      <c r="L38" s="5" t="s">
        <v>786</v>
      </c>
      <c r="M38" s="5" t="s">
        <v>803</v>
      </c>
      <c r="P38" s="9">
        <v>12.3</v>
      </c>
      <c r="Q38" s="65">
        <v>0.8</v>
      </c>
      <c r="R38" s="5">
        <v>26</v>
      </c>
      <c r="S38" s="5" t="s">
        <v>694</v>
      </c>
      <c r="T38" s="6">
        <v>9.4600000000000009</v>
      </c>
      <c r="U38" s="6">
        <v>0.65</v>
      </c>
      <c r="V38" s="6">
        <v>2.85</v>
      </c>
      <c r="W38" s="58">
        <v>19</v>
      </c>
      <c r="X38" s="39"/>
      <c r="Y38" s="219">
        <v>18.7</v>
      </c>
      <c r="Z38" s="172">
        <v>1</v>
      </c>
      <c r="AA38" s="172">
        <v>21</v>
      </c>
      <c r="AB38" s="5" t="s">
        <v>694</v>
      </c>
    </row>
    <row r="39" spans="1:28">
      <c r="A39" s="5">
        <v>31</v>
      </c>
      <c r="B39" s="5" t="s">
        <v>1087</v>
      </c>
      <c r="C39" s="5" t="s">
        <v>4330</v>
      </c>
      <c r="D39" s="35">
        <v>765</v>
      </c>
      <c r="E39" s="35">
        <v>113.575</v>
      </c>
      <c r="F39" s="179">
        <v>9.5746385225074668</v>
      </c>
      <c r="G39" s="179">
        <v>46.153443047268354</v>
      </c>
      <c r="H39" s="6">
        <v>710</v>
      </c>
      <c r="I39" s="5">
        <v>708</v>
      </c>
      <c r="J39" s="5" t="s">
        <v>4331</v>
      </c>
      <c r="K39" s="5" t="s">
        <v>2037</v>
      </c>
      <c r="L39" s="5" t="s">
        <v>4332</v>
      </c>
      <c r="M39" s="5" t="s">
        <v>4333</v>
      </c>
      <c r="P39" s="9">
        <v>6</v>
      </c>
      <c r="Q39" s="65">
        <v>0.7</v>
      </c>
      <c r="R39" s="5">
        <v>24</v>
      </c>
      <c r="S39" s="5" t="s">
        <v>694</v>
      </c>
      <c r="T39" s="6">
        <v>12.92</v>
      </c>
      <c r="U39" s="6">
        <v>0.54</v>
      </c>
      <c r="V39" s="6">
        <v>2.44</v>
      </c>
      <c r="W39" s="58">
        <v>20</v>
      </c>
      <c r="X39" s="39"/>
      <c r="Y39" s="219">
        <v>26</v>
      </c>
      <c r="Z39" s="172">
        <v>1.5</v>
      </c>
      <c r="AA39" s="172">
        <v>21</v>
      </c>
      <c r="AB39" s="5" t="s">
        <v>694</v>
      </c>
    </row>
    <row r="40" spans="1:28">
      <c r="A40" s="5">
        <v>32</v>
      </c>
      <c r="B40" s="5" t="s">
        <v>1088</v>
      </c>
      <c r="C40" s="5" t="s">
        <v>4564</v>
      </c>
      <c r="D40" s="35">
        <v>778.8</v>
      </c>
      <c r="E40" s="35">
        <v>132.69999999999999</v>
      </c>
      <c r="F40" s="179">
        <v>9.7605105718522562</v>
      </c>
      <c r="G40" s="179">
        <v>46.32188741923791</v>
      </c>
      <c r="H40" s="6">
        <v>2040</v>
      </c>
      <c r="I40" s="5">
        <v>2031</v>
      </c>
      <c r="J40" s="5" t="s">
        <v>4565</v>
      </c>
      <c r="K40" s="5" t="s">
        <v>2314</v>
      </c>
      <c r="L40" s="5" t="s">
        <v>2007</v>
      </c>
      <c r="M40" s="5" t="s">
        <v>2988</v>
      </c>
      <c r="S40" s="5" t="s">
        <v>694</v>
      </c>
      <c r="Y40" s="219">
        <v>14.8</v>
      </c>
      <c r="Z40" s="172">
        <v>1.2</v>
      </c>
      <c r="AA40" s="172">
        <v>8</v>
      </c>
      <c r="AB40" s="5" t="s">
        <v>694</v>
      </c>
    </row>
    <row r="41" spans="1:28">
      <c r="A41" s="5">
        <v>33</v>
      </c>
      <c r="B41" s="5" t="s">
        <v>1089</v>
      </c>
      <c r="C41" s="5" t="s">
        <v>4566</v>
      </c>
      <c r="D41" s="35">
        <v>779</v>
      </c>
      <c r="E41" s="35">
        <v>132.75</v>
      </c>
      <c r="F41" s="179">
        <v>9.7631254345866321</v>
      </c>
      <c r="G41" s="179">
        <v>46.322283734737965</v>
      </c>
      <c r="H41" s="6">
        <v>2095</v>
      </c>
      <c r="I41" s="5">
        <v>2107</v>
      </c>
      <c r="J41" s="5" t="s">
        <v>4565</v>
      </c>
      <c r="K41" s="5" t="s">
        <v>2037</v>
      </c>
      <c r="L41" s="5" t="s">
        <v>2007</v>
      </c>
      <c r="M41" s="5" t="s">
        <v>2988</v>
      </c>
      <c r="P41" s="9">
        <v>29.4</v>
      </c>
      <c r="Q41" s="65">
        <v>8</v>
      </c>
      <c r="R41" s="5">
        <v>13</v>
      </c>
      <c r="S41" s="5" t="s">
        <v>694</v>
      </c>
      <c r="Y41" s="219">
        <v>16.7</v>
      </c>
      <c r="Z41" s="172">
        <v>1.2</v>
      </c>
      <c r="AA41" s="172">
        <v>25</v>
      </c>
      <c r="AB41" s="5" t="s">
        <v>694</v>
      </c>
    </row>
    <row r="42" spans="1:28">
      <c r="A42" s="5">
        <v>34</v>
      </c>
      <c r="B42" s="5" t="s">
        <v>1090</v>
      </c>
      <c r="C42" s="5" t="s">
        <v>4103</v>
      </c>
      <c r="D42" s="35">
        <v>778.72500000000002</v>
      </c>
      <c r="E42" s="35">
        <v>132.55000000000001</v>
      </c>
      <c r="F42" s="179">
        <v>9.7594795818046087</v>
      </c>
      <c r="G42" s="179">
        <v>46.320558631226874</v>
      </c>
      <c r="H42" s="6">
        <v>2000</v>
      </c>
      <c r="I42" s="5">
        <v>1910</v>
      </c>
      <c r="J42" s="5" t="s">
        <v>4565</v>
      </c>
      <c r="K42" s="5" t="s">
        <v>2037</v>
      </c>
      <c r="L42" s="5" t="s">
        <v>891</v>
      </c>
      <c r="M42" s="5" t="s">
        <v>707</v>
      </c>
      <c r="P42" s="9">
        <v>33.700000000000003</v>
      </c>
      <c r="Q42" s="65">
        <v>12</v>
      </c>
      <c r="R42" s="5">
        <v>9</v>
      </c>
      <c r="S42" s="5" t="s">
        <v>694</v>
      </c>
      <c r="Y42" s="219">
        <v>30.1</v>
      </c>
      <c r="Z42" s="172">
        <v>1.4</v>
      </c>
      <c r="AA42" s="172">
        <v>25</v>
      </c>
      <c r="AB42" s="5" t="s">
        <v>694</v>
      </c>
    </row>
    <row r="43" spans="1:28">
      <c r="A43" s="5">
        <v>35</v>
      </c>
      <c r="B43" s="5" t="s">
        <v>1091</v>
      </c>
      <c r="C43" s="5" t="s">
        <v>708</v>
      </c>
      <c r="D43" s="35">
        <v>778.45</v>
      </c>
      <c r="E43" s="35">
        <v>132.1</v>
      </c>
      <c r="F43" s="179">
        <v>9.75573807109018</v>
      </c>
      <c r="G43" s="179">
        <v>46.316585494833276</v>
      </c>
      <c r="H43" s="6">
        <v>2020</v>
      </c>
      <c r="I43" s="45">
        <v>2024</v>
      </c>
      <c r="J43" s="5" t="s">
        <v>1046</v>
      </c>
      <c r="K43" s="5" t="s">
        <v>2037</v>
      </c>
      <c r="L43" s="5" t="s">
        <v>4332</v>
      </c>
      <c r="M43" s="5" t="s">
        <v>2988</v>
      </c>
      <c r="P43" s="9">
        <v>10.7</v>
      </c>
      <c r="Q43" s="65">
        <v>1.2</v>
      </c>
      <c r="R43" s="5">
        <v>26</v>
      </c>
      <c r="S43" s="5" t="s">
        <v>694</v>
      </c>
      <c r="T43" s="6">
        <v>12.14</v>
      </c>
      <c r="U43" s="6">
        <v>0.62</v>
      </c>
      <c r="V43" s="6">
        <v>2.4700000000000002</v>
      </c>
      <c r="W43" s="58">
        <v>16</v>
      </c>
      <c r="X43" s="39"/>
      <c r="Y43" s="219">
        <v>23.8</v>
      </c>
      <c r="Z43" s="172">
        <v>0.8</v>
      </c>
      <c r="AA43" s="172">
        <v>25</v>
      </c>
      <c r="AB43" s="5" t="s">
        <v>694</v>
      </c>
    </row>
    <row r="44" spans="1:28">
      <c r="A44" s="5">
        <v>36</v>
      </c>
      <c r="B44" s="5" t="s">
        <v>1092</v>
      </c>
      <c r="C44" s="5" t="s">
        <v>1047</v>
      </c>
      <c r="D44" s="35">
        <v>778.45</v>
      </c>
      <c r="E44" s="35">
        <v>132.1</v>
      </c>
      <c r="F44" s="179">
        <v>9.75573807109018</v>
      </c>
      <c r="G44" s="179">
        <v>46.316585494833276</v>
      </c>
      <c r="H44" s="6">
        <v>2020</v>
      </c>
      <c r="I44" s="45">
        <v>2024</v>
      </c>
      <c r="J44" s="5" t="s">
        <v>1046</v>
      </c>
      <c r="K44" s="5" t="s">
        <v>2037</v>
      </c>
      <c r="L44" s="5" t="s">
        <v>4332</v>
      </c>
      <c r="M44" s="5" t="s">
        <v>2988</v>
      </c>
      <c r="P44" s="9">
        <v>8.9</v>
      </c>
      <c r="Q44" s="65">
        <v>2.2000000000000002</v>
      </c>
      <c r="R44" s="5">
        <v>16</v>
      </c>
      <c r="S44" s="5" t="s">
        <v>694</v>
      </c>
      <c r="T44" s="7"/>
      <c r="U44" s="6"/>
      <c r="V44" s="6"/>
      <c r="W44" s="58"/>
      <c r="X44" s="39"/>
      <c r="Y44" s="219">
        <v>14.3</v>
      </c>
      <c r="Z44" s="172">
        <v>1.1000000000000001</v>
      </c>
      <c r="AA44" s="172">
        <v>18</v>
      </c>
      <c r="AB44" s="5" t="s">
        <v>694</v>
      </c>
    </row>
    <row r="45" spans="1:28">
      <c r="A45" s="5">
        <v>37</v>
      </c>
      <c r="B45" s="5" t="s">
        <v>1093</v>
      </c>
      <c r="C45" s="5" t="s">
        <v>1048</v>
      </c>
      <c r="D45" s="35">
        <v>774.82500000000005</v>
      </c>
      <c r="E45" s="35">
        <v>136.9</v>
      </c>
      <c r="F45" s="179">
        <v>9.7105011008177815</v>
      </c>
      <c r="G45" s="179">
        <v>46.360699399390853</v>
      </c>
      <c r="H45" s="6">
        <v>1995</v>
      </c>
      <c r="I45" s="5">
        <v>2019</v>
      </c>
      <c r="J45" s="5" t="s">
        <v>1049</v>
      </c>
      <c r="K45" s="5" t="s">
        <v>2037</v>
      </c>
      <c r="L45" s="5" t="s">
        <v>4443</v>
      </c>
      <c r="M45" s="5" t="s">
        <v>1196</v>
      </c>
      <c r="P45" s="9">
        <v>11.4</v>
      </c>
      <c r="Q45" s="65">
        <v>0.7</v>
      </c>
      <c r="R45" s="5">
        <v>25</v>
      </c>
      <c r="S45" s="5" t="s">
        <v>694</v>
      </c>
      <c r="T45" s="6">
        <v>11.42</v>
      </c>
      <c r="U45" s="6">
        <v>0.37</v>
      </c>
      <c r="V45" s="6">
        <v>2.33</v>
      </c>
      <c r="W45" s="58">
        <v>40</v>
      </c>
      <c r="X45" s="39"/>
      <c r="Y45" s="219">
        <v>23.1</v>
      </c>
      <c r="Z45" s="172">
        <v>1.4</v>
      </c>
      <c r="AA45" s="172">
        <v>21</v>
      </c>
      <c r="AB45" s="5" t="s">
        <v>694</v>
      </c>
    </row>
    <row r="46" spans="1:28">
      <c r="A46" s="5">
        <v>38</v>
      </c>
      <c r="B46" s="5" t="s">
        <v>1094</v>
      </c>
      <c r="C46" s="5" t="s">
        <v>4444</v>
      </c>
      <c r="D46" s="35">
        <v>775.35</v>
      </c>
      <c r="E46" s="35">
        <v>137.94999999999999</v>
      </c>
      <c r="F46" s="179">
        <v>9.7177160460103593</v>
      </c>
      <c r="G46" s="179">
        <v>46.370003853308653</v>
      </c>
      <c r="H46" s="6">
        <v>2030</v>
      </c>
      <c r="I46" s="5">
        <v>2005</v>
      </c>
      <c r="J46" s="5" t="s">
        <v>4445</v>
      </c>
      <c r="K46" s="5" t="s">
        <v>2037</v>
      </c>
      <c r="L46" s="5" t="s">
        <v>891</v>
      </c>
      <c r="M46" s="5" t="s">
        <v>707</v>
      </c>
      <c r="P46" s="9">
        <v>8.5</v>
      </c>
      <c r="Q46" s="65">
        <v>2.7</v>
      </c>
      <c r="R46" s="5">
        <v>10</v>
      </c>
      <c r="S46" s="5" t="s">
        <v>694</v>
      </c>
      <c r="Y46" s="219">
        <v>18.899999999999999</v>
      </c>
      <c r="Z46" s="172">
        <v>2.2000000000000002</v>
      </c>
      <c r="AA46" s="172">
        <v>7</v>
      </c>
      <c r="AB46" s="5" t="s">
        <v>694</v>
      </c>
    </row>
    <row r="47" spans="1:28">
      <c r="A47" s="5">
        <v>39</v>
      </c>
      <c r="B47" s="5" t="s">
        <v>1095</v>
      </c>
      <c r="C47" s="5" t="s">
        <v>1186</v>
      </c>
      <c r="D47" s="35">
        <v>747.52499999999998</v>
      </c>
      <c r="E47" s="35">
        <v>129.97499999999999</v>
      </c>
      <c r="F47" s="179">
        <v>9.353696061268181</v>
      </c>
      <c r="G47" s="179">
        <v>46.304978536827996</v>
      </c>
      <c r="H47" s="6">
        <v>830</v>
      </c>
      <c r="I47" s="5">
        <v>861</v>
      </c>
      <c r="J47" s="5" t="s">
        <v>4328</v>
      </c>
      <c r="K47" s="5" t="s">
        <v>2038</v>
      </c>
      <c r="L47" s="5" t="s">
        <v>4329</v>
      </c>
      <c r="M47" s="5" t="s">
        <v>803</v>
      </c>
      <c r="P47" s="9">
        <v>10.9</v>
      </c>
      <c r="Q47" s="65">
        <v>0.8</v>
      </c>
      <c r="R47" s="5">
        <v>26</v>
      </c>
      <c r="S47" s="5" t="s">
        <v>694</v>
      </c>
      <c r="T47" s="6">
        <v>12.25</v>
      </c>
      <c r="U47" s="6">
        <v>0.51</v>
      </c>
      <c r="V47" s="6">
        <v>2.35</v>
      </c>
      <c r="W47" s="58">
        <v>21</v>
      </c>
      <c r="X47" s="39"/>
    </row>
    <row r="48" spans="1:28">
      <c r="A48" s="5">
        <v>40</v>
      </c>
      <c r="B48" s="5" t="s">
        <v>1096</v>
      </c>
      <c r="C48" s="5" t="s">
        <v>4334</v>
      </c>
      <c r="D48" s="35">
        <v>764.875</v>
      </c>
      <c r="E48" s="35">
        <v>114.47499999999999</v>
      </c>
      <c r="F48" s="179">
        <v>9.5733381465328229</v>
      </c>
      <c r="G48" s="179">
        <v>46.161566595381835</v>
      </c>
      <c r="H48" s="6">
        <v>965</v>
      </c>
      <c r="I48" s="5">
        <v>1008</v>
      </c>
      <c r="J48" s="5" t="s">
        <v>4335</v>
      </c>
      <c r="K48" s="5" t="s">
        <v>2038</v>
      </c>
      <c r="L48" s="5" t="s">
        <v>2042</v>
      </c>
      <c r="M48" s="5" t="s">
        <v>4563</v>
      </c>
      <c r="P48" s="9">
        <v>9.9</v>
      </c>
      <c r="Q48" s="65">
        <v>1.1000000000000001</v>
      </c>
      <c r="R48" s="5">
        <v>21</v>
      </c>
      <c r="S48" s="5" t="s">
        <v>694</v>
      </c>
      <c r="T48" s="6">
        <v>12.1</v>
      </c>
      <c r="U48" s="6">
        <v>0.32</v>
      </c>
      <c r="V48" s="6">
        <v>1.87</v>
      </c>
      <c r="W48" s="58">
        <v>35</v>
      </c>
      <c r="X48" s="39"/>
    </row>
    <row r="49" spans="1:29">
      <c r="A49" s="5">
        <v>41</v>
      </c>
      <c r="B49" s="5" t="s">
        <v>1097</v>
      </c>
      <c r="C49" s="5" t="s">
        <v>3991</v>
      </c>
      <c r="D49" s="5">
        <v>920.57299999999998</v>
      </c>
      <c r="E49" s="5">
        <v>197.203</v>
      </c>
      <c r="F49" s="179">
        <v>11.643743396156559</v>
      </c>
      <c r="G49" s="179">
        <v>46.848602702960768</v>
      </c>
      <c r="H49" s="6">
        <v>1730</v>
      </c>
      <c r="I49" s="5">
        <v>1848</v>
      </c>
      <c r="K49" s="5" t="s">
        <v>2038</v>
      </c>
      <c r="M49" s="8" t="s">
        <v>4137</v>
      </c>
      <c r="N49" s="91"/>
      <c r="O49" s="8"/>
      <c r="P49" s="9">
        <v>8.5</v>
      </c>
      <c r="Q49" s="65">
        <v>1.3</v>
      </c>
      <c r="R49" s="5">
        <v>12</v>
      </c>
      <c r="S49" s="5" t="s">
        <v>1598</v>
      </c>
      <c r="AC49" s="5" t="s">
        <v>1597</v>
      </c>
    </row>
    <row r="50" spans="1:29">
      <c r="A50" s="5">
        <v>42</v>
      </c>
      <c r="B50" s="5" t="s">
        <v>1098</v>
      </c>
      <c r="C50" s="5" t="s">
        <v>3992</v>
      </c>
      <c r="D50" s="5">
        <v>921.04600000000005</v>
      </c>
      <c r="E50" s="5">
        <v>193.143</v>
      </c>
      <c r="F50" s="179">
        <v>11.647075008875408</v>
      </c>
      <c r="G50" s="179">
        <v>46.811905553573091</v>
      </c>
      <c r="H50" s="6">
        <v>1370</v>
      </c>
      <c r="I50" s="5">
        <v>1232</v>
      </c>
      <c r="K50" s="5" t="s">
        <v>2038</v>
      </c>
      <c r="M50" s="5" t="s">
        <v>4138</v>
      </c>
      <c r="P50" s="9">
        <v>24.5</v>
      </c>
      <c r="Q50" s="65">
        <v>2.2999999999999998</v>
      </c>
      <c r="R50" s="5">
        <v>20</v>
      </c>
      <c r="S50" s="5" t="s">
        <v>1598</v>
      </c>
      <c r="T50" s="5">
        <v>13.85</v>
      </c>
      <c r="U50" s="5">
        <v>0.28000000000000003</v>
      </c>
      <c r="V50" s="5">
        <v>1.06</v>
      </c>
      <c r="W50" s="57">
        <v>14</v>
      </c>
    </row>
    <row r="51" spans="1:29">
      <c r="A51" s="5">
        <v>43</v>
      </c>
      <c r="B51" s="5" t="s">
        <v>1099</v>
      </c>
      <c r="C51" s="5" t="s">
        <v>3993</v>
      </c>
      <c r="D51" s="5">
        <v>924.64700000000005</v>
      </c>
      <c r="E51" s="5">
        <v>195.89099999999999</v>
      </c>
      <c r="F51" s="179">
        <v>11.696145225375357</v>
      </c>
      <c r="G51" s="179">
        <v>46.834840410534945</v>
      </c>
      <c r="H51" s="6">
        <v>1720</v>
      </c>
      <c r="I51" s="5">
        <v>1821</v>
      </c>
      <c r="K51" s="5" t="s">
        <v>2038</v>
      </c>
      <c r="M51" s="5" t="s">
        <v>4350</v>
      </c>
      <c r="P51" s="9">
        <v>20.05</v>
      </c>
      <c r="S51" s="5" t="s">
        <v>1598</v>
      </c>
    </row>
    <row r="52" spans="1:29">
      <c r="A52" s="5">
        <v>44</v>
      </c>
      <c r="B52" s="5" t="s">
        <v>868</v>
      </c>
      <c r="C52" s="5" t="s">
        <v>3994</v>
      </c>
      <c r="D52" s="5">
        <v>926.47799999999995</v>
      </c>
      <c r="E52" s="5">
        <v>197.012</v>
      </c>
      <c r="F52" s="179">
        <v>11.720914004522395</v>
      </c>
      <c r="G52" s="179">
        <v>46.844012459908313</v>
      </c>
      <c r="H52" s="6">
        <v>1620</v>
      </c>
      <c r="I52" s="5">
        <v>1040</v>
      </c>
      <c r="K52" s="5" t="s">
        <v>2038</v>
      </c>
      <c r="M52" s="5" t="s">
        <v>4137</v>
      </c>
      <c r="P52" s="9">
        <v>12.1</v>
      </c>
      <c r="Q52" s="65">
        <v>0.7</v>
      </c>
      <c r="R52" s="5">
        <v>19</v>
      </c>
      <c r="S52" s="5" t="s">
        <v>1598</v>
      </c>
    </row>
    <row r="53" spans="1:29">
      <c r="A53" s="5">
        <v>45</v>
      </c>
      <c r="B53" s="5" t="s">
        <v>869</v>
      </c>
      <c r="C53" s="5" t="s">
        <v>3995</v>
      </c>
      <c r="D53" s="5">
        <v>933.07399999999996</v>
      </c>
      <c r="E53" s="5">
        <v>197.376</v>
      </c>
      <c r="F53" s="179">
        <v>11.807521820375278</v>
      </c>
      <c r="G53" s="179">
        <v>46.84400870437689</v>
      </c>
      <c r="H53" s="6">
        <v>1390</v>
      </c>
      <c r="I53" s="5">
        <v>1768</v>
      </c>
      <c r="K53" s="5" t="s">
        <v>2038</v>
      </c>
      <c r="M53" s="5" t="s">
        <v>4137</v>
      </c>
      <c r="P53" s="9">
        <v>12.4</v>
      </c>
      <c r="Q53" s="65">
        <v>1.4</v>
      </c>
      <c r="R53" s="5">
        <v>26</v>
      </c>
      <c r="S53" s="5" t="s">
        <v>1598</v>
      </c>
    </row>
    <row r="54" spans="1:29">
      <c r="A54" s="5">
        <v>46</v>
      </c>
      <c r="B54" s="5" t="s">
        <v>866</v>
      </c>
      <c r="C54" s="5" t="s">
        <v>3996</v>
      </c>
      <c r="D54" s="5">
        <v>943.59699999999998</v>
      </c>
      <c r="E54" s="5">
        <v>196.44</v>
      </c>
      <c r="F54" s="179">
        <v>11.944547859261355</v>
      </c>
      <c r="G54" s="179">
        <v>46.830245397356485</v>
      </c>
      <c r="H54" s="6">
        <v>950</v>
      </c>
      <c r="I54" s="5">
        <v>841</v>
      </c>
      <c r="K54" s="5" t="s">
        <v>2038</v>
      </c>
      <c r="M54" s="5" t="s">
        <v>4137</v>
      </c>
      <c r="P54" s="9">
        <v>16</v>
      </c>
      <c r="Q54" s="65">
        <v>1.7</v>
      </c>
      <c r="R54" s="5">
        <v>6</v>
      </c>
      <c r="S54" s="5" t="s">
        <v>1598</v>
      </c>
      <c r="T54" s="5">
        <v>13.1</v>
      </c>
      <c r="U54" s="5">
        <v>0.19</v>
      </c>
      <c r="V54" s="5">
        <v>1.92</v>
      </c>
      <c r="W54" s="57">
        <v>100</v>
      </c>
    </row>
    <row r="55" spans="1:29">
      <c r="A55" s="5">
        <v>47</v>
      </c>
      <c r="B55" s="5" t="s">
        <v>867</v>
      </c>
      <c r="C55" s="5" t="s">
        <v>4118</v>
      </c>
      <c r="D55" s="5">
        <v>943.16700000000003</v>
      </c>
      <c r="E55" s="5">
        <v>199.48</v>
      </c>
      <c r="F55" s="179">
        <v>11.941213199721243</v>
      </c>
      <c r="G55" s="179">
        <v>46.857768591984268</v>
      </c>
      <c r="H55" s="6">
        <v>1430</v>
      </c>
      <c r="I55" s="5">
        <v>1061</v>
      </c>
      <c r="K55" s="5" t="s">
        <v>2038</v>
      </c>
      <c r="M55" s="5" t="s">
        <v>3556</v>
      </c>
      <c r="P55" s="9">
        <v>10.6</v>
      </c>
      <c r="Q55" s="65">
        <v>1</v>
      </c>
      <c r="R55" s="5">
        <v>19</v>
      </c>
      <c r="S55" s="5" t="s">
        <v>1598</v>
      </c>
    </row>
    <row r="56" spans="1:29">
      <c r="A56" s="5">
        <v>48</v>
      </c>
      <c r="B56" s="5" t="s">
        <v>1431</v>
      </c>
      <c r="C56" s="5" t="s">
        <v>4119</v>
      </c>
      <c r="D56" s="5">
        <v>958.20799999999997</v>
      </c>
      <c r="E56" s="5">
        <v>189.89</v>
      </c>
      <c r="F56" s="179">
        <v>12.130564013979255</v>
      </c>
      <c r="G56" s="179">
        <v>46.76371672400213</v>
      </c>
      <c r="H56" s="6">
        <v>1400</v>
      </c>
      <c r="I56" s="5">
        <v>1274</v>
      </c>
      <c r="K56" s="5" t="s">
        <v>2038</v>
      </c>
      <c r="M56" s="5" t="s">
        <v>4137</v>
      </c>
      <c r="P56" s="9">
        <v>16.3</v>
      </c>
      <c r="Q56" s="65">
        <v>1.7</v>
      </c>
      <c r="R56" s="5">
        <v>20</v>
      </c>
      <c r="S56" s="5" t="s">
        <v>1598</v>
      </c>
      <c r="T56" s="5">
        <v>12.82</v>
      </c>
      <c r="U56" s="5">
        <v>0.25</v>
      </c>
      <c r="V56" s="5">
        <v>2.54</v>
      </c>
      <c r="W56" s="57">
        <v>101</v>
      </c>
    </row>
    <row r="57" spans="1:29">
      <c r="A57" s="5">
        <v>49</v>
      </c>
      <c r="B57" s="5" t="s">
        <v>1432</v>
      </c>
      <c r="C57" s="5" t="s">
        <v>4120</v>
      </c>
      <c r="D57" s="5">
        <v>964.61099999999999</v>
      </c>
      <c r="E57" s="5">
        <v>189.51</v>
      </c>
      <c r="F57" s="179">
        <v>12.213924669203642</v>
      </c>
      <c r="G57" s="179">
        <v>46.756826849405165</v>
      </c>
      <c r="H57" s="6">
        <v>1270</v>
      </c>
      <c r="I57" s="5">
        <v>1866</v>
      </c>
      <c r="K57" s="5" t="s">
        <v>2038</v>
      </c>
      <c r="M57" s="5" t="s">
        <v>4137</v>
      </c>
      <c r="P57" s="9">
        <v>17.8</v>
      </c>
      <c r="Q57" s="65">
        <v>1.2</v>
      </c>
      <c r="R57" s="5">
        <v>20</v>
      </c>
      <c r="S57" s="5" t="s">
        <v>1598</v>
      </c>
      <c r="T57" s="5">
        <v>13.33</v>
      </c>
      <c r="U57" s="5">
        <v>0.18</v>
      </c>
      <c r="V57" s="5">
        <v>1.85</v>
      </c>
      <c r="W57" s="57">
        <v>100</v>
      </c>
    </row>
    <row r="58" spans="1:29">
      <c r="A58" s="5">
        <v>50</v>
      </c>
      <c r="B58" s="5" t="s">
        <v>1433</v>
      </c>
      <c r="C58" s="5" t="s">
        <v>4121</v>
      </c>
      <c r="D58" s="5">
        <v>962.96400000000006</v>
      </c>
      <c r="E58" s="5">
        <v>203.97</v>
      </c>
      <c r="F58" s="179">
        <v>12.203933363763818</v>
      </c>
      <c r="G58" s="179">
        <v>46.887561950030957</v>
      </c>
      <c r="H58" s="6">
        <v>2300</v>
      </c>
      <c r="I58" s="5">
        <v>2048</v>
      </c>
      <c r="K58" s="5" t="s">
        <v>2038</v>
      </c>
      <c r="M58" s="5" t="s">
        <v>3779</v>
      </c>
      <c r="P58" s="9">
        <v>20.399999999999999</v>
      </c>
      <c r="Q58" s="65">
        <v>1.4</v>
      </c>
      <c r="R58" s="5">
        <v>23</v>
      </c>
      <c r="S58" s="5" t="s">
        <v>1598</v>
      </c>
      <c r="T58" s="5">
        <v>12.78</v>
      </c>
      <c r="U58" s="5">
        <v>0.25</v>
      </c>
      <c r="V58" s="5">
        <v>2.5099999999999998</v>
      </c>
      <c r="W58" s="57">
        <v>99</v>
      </c>
    </row>
    <row r="59" spans="1:29">
      <c r="A59" s="5">
        <v>51</v>
      </c>
      <c r="B59" s="5" t="s">
        <v>1434</v>
      </c>
      <c r="C59" s="5" t="s">
        <v>4122</v>
      </c>
      <c r="D59" s="5">
        <v>965.62</v>
      </c>
      <c r="E59" s="5">
        <v>206.43199999999999</v>
      </c>
      <c r="F59" s="179">
        <v>12.240700324243877</v>
      </c>
      <c r="G59" s="179">
        <v>46.908209529239478</v>
      </c>
      <c r="H59" s="6">
        <v>1800</v>
      </c>
      <c r="I59" s="5">
        <v>1925</v>
      </c>
      <c r="K59" s="5" t="s">
        <v>2038</v>
      </c>
      <c r="M59" s="5" t="s">
        <v>3779</v>
      </c>
      <c r="P59" s="9">
        <v>17.5</v>
      </c>
      <c r="Q59" s="65">
        <v>1.6</v>
      </c>
      <c r="R59" s="5">
        <v>21</v>
      </c>
      <c r="S59" s="5" t="s">
        <v>1598</v>
      </c>
      <c r="T59" s="5">
        <v>13.41</v>
      </c>
      <c r="U59" s="5">
        <v>0.56000000000000005</v>
      </c>
      <c r="V59" s="5">
        <v>2.69</v>
      </c>
      <c r="W59" s="57">
        <v>23</v>
      </c>
      <c r="AC59" s="5" t="s">
        <v>1596</v>
      </c>
    </row>
    <row r="60" spans="1:29">
      <c r="A60" s="5">
        <v>52</v>
      </c>
      <c r="B60" s="5" t="s">
        <v>1435</v>
      </c>
      <c r="C60" s="5" t="s">
        <v>4123</v>
      </c>
      <c r="D60" s="5">
        <v>974.13599999999997</v>
      </c>
      <c r="E60" s="5">
        <v>196.74</v>
      </c>
      <c r="F60" s="179">
        <v>12.34428779399304</v>
      </c>
      <c r="G60" s="179">
        <v>46.816449763737921</v>
      </c>
      <c r="H60" s="6">
        <v>1450</v>
      </c>
      <c r="I60" s="5">
        <v>1499</v>
      </c>
      <c r="K60" s="5" t="s">
        <v>2038</v>
      </c>
      <c r="M60" s="5" t="s">
        <v>3556</v>
      </c>
      <c r="P60" s="9">
        <v>18.600000000000001</v>
      </c>
      <c r="Q60" s="65">
        <v>2</v>
      </c>
      <c r="R60" s="5">
        <v>23</v>
      </c>
      <c r="S60" s="5" t="s">
        <v>1598</v>
      </c>
      <c r="T60" s="5">
        <v>12.92</v>
      </c>
      <c r="U60" s="5">
        <v>0.19</v>
      </c>
      <c r="V60" s="5">
        <v>1.85</v>
      </c>
      <c r="W60" s="57">
        <v>100</v>
      </c>
    </row>
    <row r="61" spans="1:29">
      <c r="A61" s="5">
        <v>53</v>
      </c>
      <c r="B61" s="5" t="s">
        <v>1436</v>
      </c>
      <c r="C61" s="5" t="s">
        <v>4336</v>
      </c>
      <c r="F61" s="181"/>
      <c r="G61" s="181"/>
      <c r="H61" s="6">
        <v>740</v>
      </c>
      <c r="I61" s="5"/>
      <c r="K61" s="5" t="s">
        <v>2038</v>
      </c>
      <c r="P61" s="9">
        <v>70.599999999999994</v>
      </c>
      <c r="Q61" s="65">
        <v>4.3</v>
      </c>
      <c r="R61" s="5">
        <v>21</v>
      </c>
      <c r="S61" s="5" t="s">
        <v>1598</v>
      </c>
      <c r="T61" s="5">
        <v>10.62</v>
      </c>
      <c r="U61" s="5">
        <v>0.27</v>
      </c>
      <c r="V61" s="5">
        <v>2.73</v>
      </c>
      <c r="W61" s="57">
        <v>104</v>
      </c>
    </row>
    <row r="62" spans="1:29">
      <c r="A62" s="5">
        <v>54</v>
      </c>
      <c r="B62" s="5" t="s">
        <v>1613</v>
      </c>
      <c r="C62" s="5" t="s">
        <v>4337</v>
      </c>
      <c r="F62" s="181"/>
      <c r="G62" s="181"/>
      <c r="H62" s="6">
        <v>920</v>
      </c>
      <c r="I62" s="5"/>
      <c r="K62" s="5" t="s">
        <v>2038</v>
      </c>
      <c r="P62" s="9">
        <v>15.5</v>
      </c>
      <c r="Q62" s="65">
        <v>1.5</v>
      </c>
      <c r="R62" s="5">
        <v>21</v>
      </c>
      <c r="S62" s="5" t="s">
        <v>1598</v>
      </c>
      <c r="T62" s="5">
        <v>13.05</v>
      </c>
      <c r="U62" s="5">
        <v>0.24</v>
      </c>
      <c r="V62" s="5">
        <v>2.33</v>
      </c>
      <c r="W62" s="57">
        <v>92</v>
      </c>
    </row>
    <row r="63" spans="1:29">
      <c r="A63" s="5">
        <v>55</v>
      </c>
      <c r="B63" s="5" t="s">
        <v>1614</v>
      </c>
      <c r="C63" s="5" t="s">
        <v>4338</v>
      </c>
      <c r="F63" s="181"/>
      <c r="G63" s="181"/>
      <c r="H63" s="6">
        <v>720</v>
      </c>
      <c r="I63" s="5"/>
      <c r="K63" s="5" t="s">
        <v>2038</v>
      </c>
      <c r="P63" s="9">
        <v>26.7</v>
      </c>
      <c r="Q63" s="65">
        <v>2.2999999999999998</v>
      </c>
      <c r="R63" s="5">
        <v>25</v>
      </c>
      <c r="S63" s="5" t="s">
        <v>1598</v>
      </c>
      <c r="T63" s="5">
        <v>12.5</v>
      </c>
      <c r="U63" s="5">
        <v>0.25</v>
      </c>
      <c r="V63" s="5">
        <v>2.38</v>
      </c>
      <c r="W63" s="57">
        <v>92</v>
      </c>
    </row>
    <row r="64" spans="1:29">
      <c r="A64" s="5">
        <v>56</v>
      </c>
      <c r="B64" s="5" t="s">
        <v>1615</v>
      </c>
      <c r="C64" s="5" t="s">
        <v>4339</v>
      </c>
      <c r="D64" s="5">
        <v>918.05399999999997</v>
      </c>
      <c r="E64" s="5">
        <v>196.55799999999999</v>
      </c>
      <c r="F64" s="179">
        <v>11.610311900149647</v>
      </c>
      <c r="G64" s="179">
        <v>46.844019210628886</v>
      </c>
      <c r="H64" s="6">
        <v>2000</v>
      </c>
      <c r="I64" s="5">
        <v>1845</v>
      </c>
      <c r="K64" s="5" t="s">
        <v>2038</v>
      </c>
      <c r="M64" s="5" t="s">
        <v>4137</v>
      </c>
      <c r="P64" s="9">
        <v>6.66</v>
      </c>
      <c r="Q64" s="65">
        <v>1.2</v>
      </c>
      <c r="R64" s="5">
        <v>15</v>
      </c>
      <c r="S64" s="5" t="s">
        <v>1598</v>
      </c>
      <c r="T64" s="5">
        <v>13.45</v>
      </c>
      <c r="U64" s="5">
        <v>0.85</v>
      </c>
      <c r="V64" s="5">
        <v>2.39</v>
      </c>
      <c r="W64" s="57">
        <v>8</v>
      </c>
    </row>
    <row r="65" spans="1:29">
      <c r="A65" s="5">
        <v>57</v>
      </c>
      <c r="B65" s="5" t="s">
        <v>1616</v>
      </c>
      <c r="C65" s="5" t="s">
        <v>4340</v>
      </c>
      <c r="H65" s="6">
        <v>2000</v>
      </c>
      <c r="I65" s="5"/>
      <c r="K65" s="5" t="s">
        <v>2038</v>
      </c>
      <c r="S65" s="5" t="s">
        <v>1598</v>
      </c>
      <c r="T65" s="5">
        <v>13.62</v>
      </c>
      <c r="U65" s="5">
        <v>0.45</v>
      </c>
      <c r="V65" s="5">
        <v>1.79</v>
      </c>
      <c r="W65" s="57">
        <v>16</v>
      </c>
    </row>
    <row r="66" spans="1:29">
      <c r="A66" s="5">
        <v>58</v>
      </c>
      <c r="B66" s="5" t="s">
        <v>1617</v>
      </c>
      <c r="C66" s="5" t="s">
        <v>4341</v>
      </c>
      <c r="H66" s="6">
        <v>2000</v>
      </c>
      <c r="I66" s="5"/>
      <c r="K66" s="5" t="s">
        <v>2038</v>
      </c>
      <c r="S66" s="5" t="s">
        <v>1598</v>
      </c>
      <c r="T66" s="5">
        <v>14.64</v>
      </c>
      <c r="U66" s="5">
        <v>0.73</v>
      </c>
      <c r="V66" s="5">
        <v>1.26</v>
      </c>
      <c r="W66" s="57">
        <v>3</v>
      </c>
    </row>
    <row r="67" spans="1:29">
      <c r="A67" s="5">
        <v>59</v>
      </c>
      <c r="B67" s="5" t="s">
        <v>1618</v>
      </c>
      <c r="C67" s="5" t="s">
        <v>4342</v>
      </c>
      <c r="H67" s="6">
        <v>2070</v>
      </c>
      <c r="I67" s="5"/>
      <c r="K67" s="5" t="s">
        <v>2038</v>
      </c>
      <c r="S67" s="5" t="s">
        <v>1598</v>
      </c>
      <c r="T67" s="5">
        <v>11.71</v>
      </c>
      <c r="U67" s="5">
        <v>3.31</v>
      </c>
      <c r="W67" s="57">
        <v>2</v>
      </c>
    </row>
    <row r="68" spans="1:29">
      <c r="A68" s="5">
        <v>60</v>
      </c>
      <c r="B68" s="5" t="s">
        <v>1619</v>
      </c>
      <c r="C68" s="5" t="s">
        <v>4343</v>
      </c>
      <c r="H68" s="6">
        <v>2070</v>
      </c>
      <c r="I68" s="5"/>
      <c r="K68" s="5" t="s">
        <v>2038</v>
      </c>
      <c r="S68" s="5" t="s">
        <v>1598</v>
      </c>
      <c r="T68" s="5">
        <v>13.4</v>
      </c>
      <c r="U68" s="5">
        <v>0.62</v>
      </c>
      <c r="V68" s="5">
        <v>1.75</v>
      </c>
      <c r="W68" s="57">
        <v>8</v>
      </c>
    </row>
    <row r="69" spans="1:29">
      <c r="A69" s="5">
        <v>61</v>
      </c>
      <c r="B69" s="5" t="s">
        <v>1620</v>
      </c>
      <c r="C69" s="5" t="s">
        <v>4344</v>
      </c>
      <c r="H69" s="6">
        <v>1800</v>
      </c>
      <c r="I69" s="5"/>
      <c r="K69" s="5" t="s">
        <v>2038</v>
      </c>
      <c r="S69" s="5" t="s">
        <v>1598</v>
      </c>
      <c r="T69" s="5">
        <v>12.11</v>
      </c>
      <c r="U69" s="5">
        <v>0.34</v>
      </c>
      <c r="V69" s="5">
        <v>0.97</v>
      </c>
      <c r="W69" s="57">
        <v>8</v>
      </c>
    </row>
    <row r="70" spans="1:29">
      <c r="A70" s="5">
        <v>62</v>
      </c>
      <c r="B70" s="5" t="s">
        <v>1621</v>
      </c>
      <c r="C70" s="5" t="s">
        <v>4345</v>
      </c>
      <c r="H70" s="6">
        <v>1600</v>
      </c>
      <c r="I70" s="5"/>
      <c r="K70" s="5" t="s">
        <v>2038</v>
      </c>
      <c r="S70" s="5" t="s">
        <v>1598</v>
      </c>
      <c r="T70" s="5">
        <v>13.23</v>
      </c>
      <c r="U70" s="5">
        <v>0.31</v>
      </c>
      <c r="V70" s="5">
        <v>1.83</v>
      </c>
      <c r="W70" s="57">
        <v>34</v>
      </c>
    </row>
    <row r="71" spans="1:29">
      <c r="A71" s="5">
        <v>63</v>
      </c>
      <c r="B71" s="5" t="s">
        <v>1622</v>
      </c>
      <c r="C71" s="5" t="s">
        <v>4346</v>
      </c>
      <c r="H71" s="6">
        <v>1340</v>
      </c>
      <c r="I71" s="5"/>
      <c r="K71" s="5" t="s">
        <v>2038</v>
      </c>
      <c r="S71" s="5" t="s">
        <v>1598</v>
      </c>
      <c r="T71" s="5">
        <v>13.44</v>
      </c>
      <c r="U71" s="5">
        <v>0.34</v>
      </c>
      <c r="V71" s="5">
        <v>1.74</v>
      </c>
      <c r="W71" s="57">
        <v>26</v>
      </c>
    </row>
    <row r="72" spans="1:29">
      <c r="A72" s="5">
        <v>64</v>
      </c>
      <c r="B72" s="5" t="s">
        <v>1623</v>
      </c>
      <c r="C72" s="5" t="s">
        <v>4347</v>
      </c>
      <c r="H72" s="6">
        <v>1520</v>
      </c>
      <c r="I72" s="5"/>
      <c r="K72" s="5" t="s">
        <v>2038</v>
      </c>
      <c r="S72" s="5" t="s">
        <v>1598</v>
      </c>
      <c r="T72" s="5">
        <v>13.48</v>
      </c>
      <c r="U72" s="5">
        <v>0.59</v>
      </c>
      <c r="V72" s="5">
        <v>2.06</v>
      </c>
      <c r="W72" s="57">
        <v>12</v>
      </c>
    </row>
    <row r="73" spans="1:29">
      <c r="A73" s="5">
        <v>65</v>
      </c>
      <c r="B73" s="5" t="s">
        <v>1624</v>
      </c>
      <c r="C73" s="5" t="s">
        <v>4348</v>
      </c>
      <c r="F73" s="181"/>
      <c r="G73" s="181"/>
      <c r="H73" s="6">
        <v>1940</v>
      </c>
      <c r="I73" s="5"/>
      <c r="K73" s="5" t="s">
        <v>2038</v>
      </c>
      <c r="S73" s="5" t="s">
        <v>1598</v>
      </c>
      <c r="T73" s="5">
        <v>14.38</v>
      </c>
      <c r="U73" s="5">
        <v>0.3</v>
      </c>
      <c r="V73" s="5">
        <v>1.1599999999999999</v>
      </c>
      <c r="W73" s="57">
        <v>15</v>
      </c>
    </row>
    <row r="74" spans="1:29">
      <c r="A74" s="5">
        <v>66</v>
      </c>
      <c r="B74" s="5" t="s">
        <v>1625</v>
      </c>
      <c r="C74" s="5" t="s">
        <v>4349</v>
      </c>
      <c r="D74" s="5">
        <v>934.68399999999997</v>
      </c>
      <c r="E74" s="5">
        <v>200.53100000000001</v>
      </c>
      <c r="F74" s="179">
        <v>11.830917111625823</v>
      </c>
      <c r="G74" s="179">
        <v>46.871535837095841</v>
      </c>
      <c r="H74" s="6">
        <v>1950</v>
      </c>
      <c r="I74" s="5">
        <v>2115</v>
      </c>
      <c r="K74" s="5" t="s">
        <v>2038</v>
      </c>
      <c r="M74" s="5" t="s">
        <v>3556</v>
      </c>
      <c r="P74" s="9">
        <v>14.2</v>
      </c>
      <c r="Q74" s="65">
        <v>0.82</v>
      </c>
      <c r="R74" s="5">
        <v>10</v>
      </c>
      <c r="S74" s="5" t="s">
        <v>1598</v>
      </c>
      <c r="T74" s="5">
        <v>12.89</v>
      </c>
      <c r="U74" s="5">
        <v>0.16</v>
      </c>
      <c r="V74" s="5">
        <v>1.61</v>
      </c>
      <c r="W74" s="57">
        <v>101</v>
      </c>
    </row>
    <row r="75" spans="1:29">
      <c r="A75" s="5">
        <v>67</v>
      </c>
      <c r="B75" s="5" t="s">
        <v>2091</v>
      </c>
      <c r="C75" s="5" t="s">
        <v>5771</v>
      </c>
      <c r="D75" s="6">
        <v>1050.73</v>
      </c>
      <c r="E75" s="6">
        <v>216.89099999999999</v>
      </c>
      <c r="F75" s="179">
        <v>13.365148956226449</v>
      </c>
      <c r="G75" s="179">
        <v>46.949670700323132</v>
      </c>
      <c r="H75" s="6">
        <v>2963</v>
      </c>
      <c r="I75" s="45">
        <v>2609.5</v>
      </c>
      <c r="K75" s="5" t="s">
        <v>2037</v>
      </c>
      <c r="P75" s="22">
        <v>13.5</v>
      </c>
      <c r="Q75" s="39">
        <v>1</v>
      </c>
      <c r="R75" s="6">
        <v>20</v>
      </c>
      <c r="S75" s="5" t="s">
        <v>5768</v>
      </c>
      <c r="T75" s="6"/>
      <c r="U75" s="6"/>
      <c r="V75" s="6"/>
      <c r="W75" s="58"/>
      <c r="X75" s="39"/>
      <c r="Y75" s="219">
        <v>16.899999999999999</v>
      </c>
      <c r="Z75" s="172">
        <v>0.8</v>
      </c>
      <c r="AA75" s="172">
        <v>15</v>
      </c>
      <c r="AB75" s="5" t="s">
        <v>5768</v>
      </c>
      <c r="AC75" s="5" t="s">
        <v>1360</v>
      </c>
    </row>
    <row r="76" spans="1:29">
      <c r="A76" s="5">
        <v>68</v>
      </c>
      <c r="B76" s="5" t="s">
        <v>2092</v>
      </c>
      <c r="C76" s="5" t="s">
        <v>4127</v>
      </c>
      <c r="D76" s="5">
        <v>869.70799999999997</v>
      </c>
      <c r="E76" s="5">
        <v>235.018</v>
      </c>
      <c r="F76" s="179">
        <v>11.000046529647012</v>
      </c>
      <c r="G76" s="179">
        <v>47.210994033939215</v>
      </c>
      <c r="H76" s="6">
        <v>1902</v>
      </c>
      <c r="I76" s="5">
        <v>1899</v>
      </c>
      <c r="J76" s="5" t="s">
        <v>5888</v>
      </c>
      <c r="K76" s="5" t="s">
        <v>2037</v>
      </c>
      <c r="L76" s="5" t="s">
        <v>1359</v>
      </c>
      <c r="M76" s="5" t="s">
        <v>3030</v>
      </c>
      <c r="P76" s="9">
        <v>18</v>
      </c>
      <c r="Q76" s="65">
        <v>1.9</v>
      </c>
      <c r="R76" s="5">
        <v>35</v>
      </c>
      <c r="S76" s="5" t="s">
        <v>4126</v>
      </c>
      <c r="T76" s="5">
        <v>13.66</v>
      </c>
      <c r="U76" s="5">
        <v>0.17</v>
      </c>
      <c r="V76" s="5">
        <v>1.54</v>
      </c>
      <c r="W76" s="57">
        <v>85</v>
      </c>
      <c r="Y76" s="219">
        <v>93.4</v>
      </c>
      <c r="Z76" s="172">
        <v>5.7</v>
      </c>
      <c r="AA76" s="172">
        <v>20</v>
      </c>
      <c r="AB76" s="5" t="s">
        <v>4126</v>
      </c>
      <c r="AC76" s="5" t="s">
        <v>3445</v>
      </c>
    </row>
    <row r="77" spans="1:29">
      <c r="A77" s="5">
        <v>69</v>
      </c>
      <c r="B77" s="5" t="s">
        <v>2093</v>
      </c>
      <c r="C77" s="5" t="s">
        <v>4146</v>
      </c>
      <c r="D77" s="5">
        <v>852.89700000000005</v>
      </c>
      <c r="E77" s="5">
        <v>232.721</v>
      </c>
      <c r="F77" s="179">
        <v>10.777040218234497</v>
      </c>
      <c r="G77" s="179">
        <v>47.197002902713969</v>
      </c>
      <c r="H77" s="6">
        <v>741</v>
      </c>
      <c r="I77" s="5">
        <v>1106</v>
      </c>
      <c r="J77" s="5" t="s">
        <v>2505</v>
      </c>
      <c r="K77" s="5" t="s">
        <v>2037</v>
      </c>
      <c r="L77" s="5" t="s">
        <v>1544</v>
      </c>
      <c r="P77" s="9">
        <v>9.1999999999999993</v>
      </c>
      <c r="Q77" s="65">
        <v>5.5</v>
      </c>
      <c r="R77" s="5">
        <v>2</v>
      </c>
      <c r="S77" s="5" t="s">
        <v>4126</v>
      </c>
      <c r="Y77" s="219">
        <v>220.2</v>
      </c>
      <c r="Z77" s="172">
        <v>16.100000000000001</v>
      </c>
      <c r="AA77" s="172">
        <v>12</v>
      </c>
      <c r="AB77" s="5" t="s">
        <v>4126</v>
      </c>
      <c r="AC77" s="5" t="s">
        <v>3445</v>
      </c>
    </row>
    <row r="78" spans="1:29">
      <c r="A78" s="5">
        <v>70</v>
      </c>
      <c r="B78" s="5" t="s">
        <v>2094</v>
      </c>
      <c r="C78" s="5" t="s">
        <v>4148</v>
      </c>
      <c r="D78" s="5">
        <v>852.09500000000003</v>
      </c>
      <c r="E78" s="5">
        <v>201.41900000000001</v>
      </c>
      <c r="F78" s="179">
        <v>10.749018874759066</v>
      </c>
      <c r="G78" s="179">
        <v>46.915997522226846</v>
      </c>
      <c r="H78" s="6">
        <v>1777</v>
      </c>
      <c r="I78" s="5">
        <v>2158</v>
      </c>
      <c r="J78" s="5" t="s">
        <v>1796</v>
      </c>
      <c r="K78" s="5" t="s">
        <v>2037</v>
      </c>
      <c r="L78" s="5" t="s">
        <v>2007</v>
      </c>
      <c r="M78" s="5" t="s">
        <v>3030</v>
      </c>
      <c r="P78" s="9">
        <v>12.1</v>
      </c>
      <c r="Q78" s="65">
        <v>1.6</v>
      </c>
      <c r="R78" s="5">
        <v>20</v>
      </c>
      <c r="S78" s="5" t="s">
        <v>4126</v>
      </c>
      <c r="T78" s="5">
        <v>13.19</v>
      </c>
      <c r="U78" s="5">
        <v>0.36</v>
      </c>
      <c r="V78" s="5">
        <v>1.94</v>
      </c>
      <c r="W78" s="57">
        <v>30</v>
      </c>
      <c r="Y78" s="219">
        <v>92</v>
      </c>
      <c r="Z78" s="172">
        <v>9</v>
      </c>
      <c r="AA78" s="172">
        <v>20</v>
      </c>
      <c r="AB78" s="5" t="s">
        <v>4126</v>
      </c>
      <c r="AC78" s="5" t="s">
        <v>3445</v>
      </c>
    </row>
    <row r="79" spans="1:29">
      <c r="A79" s="5">
        <v>71</v>
      </c>
      <c r="B79" s="5" t="s">
        <v>2095</v>
      </c>
      <c r="C79" s="5" t="s">
        <v>4149</v>
      </c>
      <c r="D79" s="5">
        <v>851.77099999999996</v>
      </c>
      <c r="E79" s="5">
        <v>219.876</v>
      </c>
      <c r="F79" s="179">
        <v>10.75502175241899</v>
      </c>
      <c r="G79" s="179">
        <v>47.081996504517676</v>
      </c>
      <c r="H79" s="6">
        <v>1189</v>
      </c>
      <c r="I79" s="5">
        <v>2169</v>
      </c>
      <c r="J79" s="5" t="s">
        <v>1797</v>
      </c>
      <c r="K79" s="5" t="s">
        <v>2037</v>
      </c>
      <c r="L79" s="5" t="s">
        <v>2007</v>
      </c>
      <c r="M79" s="5" t="s">
        <v>3030</v>
      </c>
      <c r="P79" s="9">
        <v>9</v>
      </c>
      <c r="Q79" s="65">
        <v>1.6</v>
      </c>
      <c r="R79" s="5">
        <v>20</v>
      </c>
      <c r="S79" s="5" t="s">
        <v>4126</v>
      </c>
      <c r="T79" s="5">
        <v>12.37</v>
      </c>
      <c r="U79" s="5">
        <v>0.1</v>
      </c>
      <c r="V79" s="5">
        <v>2.72</v>
      </c>
      <c r="W79" s="57">
        <v>6</v>
      </c>
      <c r="Y79" s="219">
        <v>78.3</v>
      </c>
      <c r="Z79" s="172">
        <v>5.0999999999999996</v>
      </c>
      <c r="AA79" s="172">
        <v>20</v>
      </c>
      <c r="AB79" s="5" t="s">
        <v>4126</v>
      </c>
      <c r="AC79" s="5" t="s">
        <v>3445</v>
      </c>
    </row>
    <row r="80" spans="1:29">
      <c r="A80" s="5">
        <v>72</v>
      </c>
      <c r="B80" s="5" t="s">
        <v>2096</v>
      </c>
      <c r="C80" s="5" t="s">
        <v>4150</v>
      </c>
      <c r="D80" s="5">
        <v>859.755</v>
      </c>
      <c r="E80" s="5">
        <v>235.465</v>
      </c>
      <c r="F80" s="179">
        <v>10.869044322818295</v>
      </c>
      <c r="G80" s="179">
        <v>47.21900039571009</v>
      </c>
      <c r="H80" s="6">
        <v>729</v>
      </c>
      <c r="I80" s="5">
        <v>904</v>
      </c>
      <c r="J80" s="5" t="s">
        <v>5007</v>
      </c>
      <c r="K80" s="5" t="s">
        <v>2037</v>
      </c>
      <c r="L80" s="5" t="s">
        <v>4937</v>
      </c>
      <c r="M80" s="5" t="s">
        <v>3030</v>
      </c>
      <c r="P80" s="9">
        <v>13.9</v>
      </c>
      <c r="Q80" s="65">
        <v>1.3</v>
      </c>
      <c r="R80" s="5">
        <v>20</v>
      </c>
      <c r="S80" s="5" t="s">
        <v>4126</v>
      </c>
      <c r="T80" s="5">
        <v>12.42</v>
      </c>
      <c r="U80" s="5">
        <v>0.23</v>
      </c>
      <c r="V80" s="5">
        <v>2.2599999999999998</v>
      </c>
      <c r="W80" s="57">
        <v>100</v>
      </c>
      <c r="Y80" s="219">
        <v>97.8</v>
      </c>
      <c r="Z80" s="172">
        <v>8.9</v>
      </c>
      <c r="AA80" s="172">
        <v>13</v>
      </c>
      <c r="AB80" s="5" t="s">
        <v>4126</v>
      </c>
      <c r="AC80" s="5" t="s">
        <v>3445</v>
      </c>
    </row>
    <row r="81" spans="1:29">
      <c r="A81" s="5">
        <v>73</v>
      </c>
      <c r="B81" s="5" t="s">
        <v>2097</v>
      </c>
      <c r="C81" s="5" t="s">
        <v>3894</v>
      </c>
      <c r="D81" s="5">
        <v>875.16499999999996</v>
      </c>
      <c r="E81" s="5">
        <v>198.876</v>
      </c>
      <c r="F81" s="179">
        <v>11.050018350194783</v>
      </c>
      <c r="G81" s="179">
        <v>46.883988537194</v>
      </c>
      <c r="H81" s="6">
        <v>1759</v>
      </c>
      <c r="I81" s="5">
        <v>2127</v>
      </c>
      <c r="J81" s="5" t="s">
        <v>5235</v>
      </c>
      <c r="K81" s="5" t="s">
        <v>2037</v>
      </c>
      <c r="L81" s="5" t="s">
        <v>4937</v>
      </c>
      <c r="M81" s="5" t="s">
        <v>3030</v>
      </c>
      <c r="P81" s="9">
        <v>12.7</v>
      </c>
      <c r="Q81" s="65">
        <v>1.7</v>
      </c>
      <c r="R81" s="5">
        <v>20</v>
      </c>
      <c r="S81" s="5" t="s">
        <v>4126</v>
      </c>
      <c r="T81" s="5">
        <v>12.68</v>
      </c>
      <c r="U81" s="5">
        <v>0.42</v>
      </c>
      <c r="V81" s="5">
        <v>2.77</v>
      </c>
      <c r="W81" s="57">
        <v>44</v>
      </c>
      <c r="Y81" s="219">
        <v>85.4</v>
      </c>
      <c r="Z81" s="172">
        <v>5.2</v>
      </c>
      <c r="AA81" s="172">
        <v>11</v>
      </c>
      <c r="AB81" s="5" t="s">
        <v>4126</v>
      </c>
      <c r="AC81" s="5" t="s">
        <v>3445</v>
      </c>
    </row>
    <row r="82" spans="1:29">
      <c r="A82" s="5">
        <v>74</v>
      </c>
      <c r="B82" s="5" t="s">
        <v>2098</v>
      </c>
      <c r="C82" s="5" t="s">
        <v>4355</v>
      </c>
      <c r="D82" s="5">
        <v>875.05700000000002</v>
      </c>
      <c r="E82" s="5">
        <v>184.62700000000001</v>
      </c>
      <c r="F82" s="179">
        <v>11.040009534109622</v>
      </c>
      <c r="G82" s="179">
        <v>46.755992999131323</v>
      </c>
      <c r="H82" s="6">
        <v>2860</v>
      </c>
      <c r="I82" s="5">
        <v>2688</v>
      </c>
      <c r="J82" s="5" t="s">
        <v>5013</v>
      </c>
      <c r="K82" s="5" t="s">
        <v>2037</v>
      </c>
      <c r="L82" s="5" t="s">
        <v>5388</v>
      </c>
      <c r="M82" s="5" t="s">
        <v>3557</v>
      </c>
      <c r="P82" s="9">
        <v>10.8</v>
      </c>
      <c r="Q82" s="65">
        <v>0.8</v>
      </c>
      <c r="R82" s="5">
        <v>30</v>
      </c>
      <c r="S82" s="5" t="s">
        <v>4126</v>
      </c>
      <c r="T82" s="5">
        <v>13.19</v>
      </c>
      <c r="U82" s="5">
        <v>0.26</v>
      </c>
      <c r="V82" s="5">
        <v>2.57</v>
      </c>
      <c r="W82" s="57">
        <v>100</v>
      </c>
      <c r="Y82" s="219">
        <v>81.7</v>
      </c>
      <c r="Z82" s="172">
        <v>4.3</v>
      </c>
      <c r="AA82" s="172">
        <v>20</v>
      </c>
      <c r="AB82" s="5" t="s">
        <v>4126</v>
      </c>
      <c r="AC82" s="5" t="s">
        <v>3445</v>
      </c>
    </row>
    <row r="83" spans="1:29">
      <c r="A83" s="5">
        <v>75</v>
      </c>
      <c r="B83" s="5" t="s">
        <v>2099</v>
      </c>
      <c r="C83" s="5" t="s">
        <v>4356</v>
      </c>
      <c r="D83" s="5">
        <v>878.04100000000005</v>
      </c>
      <c r="E83" s="5">
        <v>187.881</v>
      </c>
      <c r="F83" s="179">
        <v>11.081004142326561</v>
      </c>
      <c r="G83" s="179">
        <v>46.783993534515076</v>
      </c>
      <c r="H83" s="6">
        <v>2010</v>
      </c>
      <c r="I83" s="5">
        <v>1847</v>
      </c>
      <c r="J83" s="5" t="s">
        <v>881</v>
      </c>
      <c r="K83" s="5" t="s">
        <v>2037</v>
      </c>
      <c r="L83" s="5" t="s">
        <v>5177</v>
      </c>
      <c r="M83" s="5" t="s">
        <v>3557</v>
      </c>
      <c r="P83" s="9">
        <v>8.8000000000000007</v>
      </c>
      <c r="Q83" s="65">
        <v>0.9</v>
      </c>
      <c r="R83" s="5">
        <v>33</v>
      </c>
      <c r="S83" s="5" t="s">
        <v>4126</v>
      </c>
      <c r="T83" s="5">
        <v>12.62</v>
      </c>
      <c r="U83" s="5">
        <v>0.46</v>
      </c>
      <c r="V83" s="5">
        <v>3.03</v>
      </c>
      <c r="W83" s="57">
        <v>43</v>
      </c>
      <c r="Y83" s="219">
        <v>71</v>
      </c>
      <c r="Z83" s="172">
        <v>5.3</v>
      </c>
      <c r="AA83" s="172">
        <v>10</v>
      </c>
      <c r="AB83" s="5" t="s">
        <v>4126</v>
      </c>
      <c r="AC83" s="5" t="s">
        <v>3389</v>
      </c>
    </row>
    <row r="84" spans="1:29">
      <c r="A84" s="5">
        <v>76</v>
      </c>
      <c r="B84" s="5" t="s">
        <v>2100</v>
      </c>
      <c r="C84" s="5" t="s">
        <v>4358</v>
      </c>
      <c r="D84" s="5">
        <v>890.91</v>
      </c>
      <c r="E84" s="5">
        <v>177.91900000000001</v>
      </c>
      <c r="F84" s="179">
        <v>11.242995866624909</v>
      </c>
      <c r="G84" s="179">
        <v>46.688985744268685</v>
      </c>
      <c r="H84" s="6">
        <v>1930</v>
      </c>
      <c r="I84" s="5">
        <v>2109</v>
      </c>
      <c r="J84" s="5" t="s">
        <v>5017</v>
      </c>
      <c r="K84" s="5" t="s">
        <v>2037</v>
      </c>
      <c r="L84" s="5" t="s">
        <v>3808</v>
      </c>
      <c r="M84" s="5" t="s">
        <v>3031</v>
      </c>
      <c r="P84" s="9">
        <v>12.2</v>
      </c>
      <c r="Q84" s="65">
        <v>1.1000000000000001</v>
      </c>
      <c r="R84" s="5">
        <v>40</v>
      </c>
      <c r="S84" s="5" t="s">
        <v>4126</v>
      </c>
      <c r="T84" s="5">
        <v>13.88</v>
      </c>
      <c r="U84" s="5">
        <v>0.27</v>
      </c>
      <c r="V84" s="5">
        <v>2.1800000000000002</v>
      </c>
      <c r="W84" s="57">
        <v>66</v>
      </c>
      <c r="Y84" s="219">
        <v>22.6</v>
      </c>
      <c r="Z84" s="172">
        <v>1.7</v>
      </c>
      <c r="AA84" s="172">
        <v>17</v>
      </c>
      <c r="AB84" s="5" t="s">
        <v>4126</v>
      </c>
      <c r="AC84" s="5" t="s">
        <v>3874</v>
      </c>
    </row>
    <row r="85" spans="1:29">
      <c r="A85" s="5">
        <v>77</v>
      </c>
      <c r="B85" s="5" t="s">
        <v>2101</v>
      </c>
      <c r="C85" s="5" t="s">
        <v>4359</v>
      </c>
      <c r="D85" s="5">
        <v>887.56600000000003</v>
      </c>
      <c r="E85" s="5">
        <v>174.197</v>
      </c>
      <c r="F85" s="179">
        <v>11.196997693190035</v>
      </c>
      <c r="G85" s="179">
        <v>46.656993594075544</v>
      </c>
      <c r="H85" s="6">
        <v>564</v>
      </c>
      <c r="I85" s="5">
        <v>686</v>
      </c>
      <c r="J85" s="5" t="s">
        <v>5018</v>
      </c>
      <c r="K85" s="5" t="s">
        <v>2037</v>
      </c>
      <c r="L85" s="5" t="s">
        <v>3002</v>
      </c>
      <c r="M85" s="5" t="s">
        <v>3031</v>
      </c>
      <c r="P85" s="9">
        <v>12</v>
      </c>
      <c r="Q85" s="65">
        <v>1.3</v>
      </c>
      <c r="R85" s="5">
        <v>58</v>
      </c>
      <c r="S85" s="5" t="s">
        <v>4126</v>
      </c>
      <c r="T85" s="5">
        <v>12.8</v>
      </c>
      <c r="U85" s="5">
        <v>0.32</v>
      </c>
      <c r="V85" s="5">
        <v>2.14</v>
      </c>
      <c r="W85" s="57">
        <v>46</v>
      </c>
      <c r="Y85" s="219">
        <v>319.7</v>
      </c>
      <c r="Z85" s="172">
        <v>44.4</v>
      </c>
      <c r="AA85" s="172">
        <v>5</v>
      </c>
      <c r="AB85" s="5" t="s">
        <v>4126</v>
      </c>
      <c r="AC85" s="5" t="s">
        <v>3445</v>
      </c>
    </row>
    <row r="86" spans="1:29">
      <c r="A86" s="5">
        <v>78</v>
      </c>
      <c r="B86" s="5" t="s">
        <v>2102</v>
      </c>
      <c r="C86" s="5" t="s">
        <v>5093</v>
      </c>
      <c r="D86" s="5">
        <v>908.08199999999999</v>
      </c>
      <c r="E86" s="5">
        <v>195.47499999999999</v>
      </c>
      <c r="F86" s="179">
        <v>11.47901706670231</v>
      </c>
      <c r="G86" s="179">
        <v>46.838987278895473</v>
      </c>
      <c r="H86" s="6">
        <v>1258</v>
      </c>
      <c r="I86" s="5">
        <v>1459</v>
      </c>
      <c r="J86" s="5" t="s">
        <v>5019</v>
      </c>
      <c r="K86" s="5" t="s">
        <v>2037</v>
      </c>
      <c r="L86" s="5" t="s">
        <v>3003</v>
      </c>
      <c r="P86" s="9">
        <v>7.4</v>
      </c>
      <c r="Q86" s="65">
        <v>1.1000000000000001</v>
      </c>
      <c r="R86" s="5">
        <v>20</v>
      </c>
      <c r="S86" s="5" t="s">
        <v>4126</v>
      </c>
      <c r="T86" s="5">
        <v>13.68</v>
      </c>
      <c r="U86" s="5">
        <v>0.3</v>
      </c>
      <c r="V86" s="5">
        <v>1.91</v>
      </c>
      <c r="W86" s="57">
        <v>41</v>
      </c>
      <c r="Y86" s="219">
        <v>14.5</v>
      </c>
      <c r="Z86" s="172">
        <v>1</v>
      </c>
      <c r="AA86" s="172">
        <v>15</v>
      </c>
      <c r="AB86" s="5" t="s">
        <v>4126</v>
      </c>
      <c r="AC86" s="5" t="s">
        <v>3445</v>
      </c>
    </row>
    <row r="87" spans="1:29">
      <c r="A87" s="5">
        <v>79</v>
      </c>
      <c r="B87" s="5" t="s">
        <v>2103</v>
      </c>
      <c r="C87" s="5" t="s">
        <v>3563</v>
      </c>
      <c r="D87" s="5">
        <v>914.35299999999995</v>
      </c>
      <c r="E87" s="5">
        <v>195.35499999999999</v>
      </c>
      <c r="F87" s="179">
        <v>11.561027464677458</v>
      </c>
      <c r="G87" s="179">
        <v>46.834973441576317</v>
      </c>
      <c r="H87" s="6">
        <v>1230</v>
      </c>
      <c r="I87" s="5">
        <v>1976</v>
      </c>
      <c r="J87" s="5" t="s">
        <v>4111</v>
      </c>
      <c r="K87" s="5" t="s">
        <v>2037</v>
      </c>
      <c r="L87" s="5" t="s">
        <v>4937</v>
      </c>
      <c r="P87" s="9">
        <v>12.8</v>
      </c>
      <c r="Q87" s="65">
        <v>1.7</v>
      </c>
      <c r="R87" s="5">
        <v>20</v>
      </c>
      <c r="S87" s="5" t="s">
        <v>4126</v>
      </c>
      <c r="T87" s="5">
        <v>13.46</v>
      </c>
      <c r="U87" s="5">
        <v>0.27</v>
      </c>
      <c r="V87" s="5">
        <v>2.02</v>
      </c>
      <c r="W87" s="57">
        <v>56</v>
      </c>
      <c r="Y87" s="219">
        <v>29.4</v>
      </c>
      <c r="Z87" s="172">
        <v>1.7</v>
      </c>
      <c r="AA87" s="172">
        <v>14</v>
      </c>
      <c r="AB87" s="5" t="s">
        <v>4126</v>
      </c>
      <c r="AC87" s="5" t="s">
        <v>773</v>
      </c>
    </row>
    <row r="88" spans="1:29">
      <c r="A88" s="5">
        <v>80</v>
      </c>
      <c r="B88" s="5" t="s">
        <v>2104</v>
      </c>
      <c r="C88" s="5" t="s">
        <v>5094</v>
      </c>
      <c r="D88" s="5">
        <v>915.47199999999998</v>
      </c>
      <c r="E88" s="5">
        <v>192.96600000000001</v>
      </c>
      <c r="F88" s="179">
        <v>11.574021194358465</v>
      </c>
      <c r="G88" s="179">
        <v>46.8129831554972</v>
      </c>
      <c r="H88" s="6">
        <v>825</v>
      </c>
      <c r="I88" s="5">
        <v>1252</v>
      </c>
      <c r="J88" s="5" t="s">
        <v>5021</v>
      </c>
      <c r="K88" s="5" t="s">
        <v>2037</v>
      </c>
      <c r="L88" s="5" t="s">
        <v>3969</v>
      </c>
      <c r="M88" s="5" t="s">
        <v>2507</v>
      </c>
      <c r="P88" s="9">
        <v>18.399999999999999</v>
      </c>
      <c r="Q88" s="65">
        <v>1.7</v>
      </c>
      <c r="R88" s="5">
        <v>50</v>
      </c>
      <c r="S88" s="5" t="s">
        <v>4126</v>
      </c>
      <c r="T88" s="5">
        <v>12.92</v>
      </c>
      <c r="U88" s="5">
        <v>0.27</v>
      </c>
      <c r="V88" s="5">
        <v>1.8</v>
      </c>
      <c r="W88" s="57">
        <v>46</v>
      </c>
      <c r="Y88" s="219">
        <v>220</v>
      </c>
      <c r="Z88" s="172">
        <v>42</v>
      </c>
      <c r="AA88" s="172">
        <v>4</v>
      </c>
      <c r="AB88" s="5" t="s">
        <v>4126</v>
      </c>
      <c r="AC88" s="5" t="s">
        <v>3445</v>
      </c>
    </row>
    <row r="89" spans="1:29">
      <c r="A89" s="5">
        <v>81</v>
      </c>
      <c r="B89" s="5" t="s">
        <v>2105</v>
      </c>
      <c r="C89" s="5" t="s">
        <v>4013</v>
      </c>
      <c r="D89" s="5">
        <v>1102.2</v>
      </c>
      <c r="E89" s="5">
        <v>181.98</v>
      </c>
      <c r="F89" s="179">
        <v>14.000390423635656</v>
      </c>
      <c r="G89" s="179">
        <v>46.599711072053218</v>
      </c>
      <c r="H89" s="6">
        <v>1009</v>
      </c>
      <c r="I89" s="5">
        <v>505</v>
      </c>
      <c r="J89" s="5" t="s">
        <v>5022</v>
      </c>
      <c r="K89" s="5" t="s">
        <v>2037</v>
      </c>
      <c r="L89" s="5" t="s">
        <v>1404</v>
      </c>
      <c r="M89" s="5" t="s">
        <v>3004</v>
      </c>
      <c r="P89" s="9">
        <v>12.8</v>
      </c>
      <c r="Q89" s="65">
        <v>1.3</v>
      </c>
      <c r="R89" s="5">
        <v>40</v>
      </c>
      <c r="S89" s="5" t="s">
        <v>4126</v>
      </c>
      <c r="T89" s="5">
        <v>13.05</v>
      </c>
      <c r="U89" s="5">
        <v>0.44</v>
      </c>
      <c r="V89" s="5">
        <v>1.82</v>
      </c>
      <c r="W89" s="57">
        <v>18</v>
      </c>
      <c r="Y89" s="219">
        <v>27.1</v>
      </c>
      <c r="Z89" s="172">
        <v>0.9</v>
      </c>
      <c r="AA89" s="172">
        <v>20</v>
      </c>
      <c r="AB89" s="5" t="s">
        <v>4126</v>
      </c>
      <c r="AC89" s="5" t="s">
        <v>3445</v>
      </c>
    </row>
    <row r="90" spans="1:29">
      <c r="A90" s="5">
        <v>82</v>
      </c>
      <c r="B90" s="5" t="s">
        <v>2106</v>
      </c>
      <c r="C90" s="5" t="s">
        <v>4128</v>
      </c>
      <c r="D90" s="5">
        <v>865.52700000000004</v>
      </c>
      <c r="E90" s="5">
        <v>236.94399999999999</v>
      </c>
      <c r="F90" s="179">
        <v>10.946047412897089</v>
      </c>
      <c r="G90" s="179">
        <v>47.229994836813695</v>
      </c>
      <c r="H90" s="6">
        <v>1380</v>
      </c>
      <c r="I90" s="5">
        <v>1609</v>
      </c>
      <c r="J90" s="5" t="s">
        <v>5889</v>
      </c>
      <c r="K90" s="5" t="s">
        <v>2038</v>
      </c>
      <c r="L90" s="5" t="s">
        <v>1541</v>
      </c>
      <c r="M90" s="5" t="s">
        <v>3030</v>
      </c>
      <c r="P90" s="9">
        <v>18.399999999999999</v>
      </c>
      <c r="Q90" s="65">
        <v>1.6</v>
      </c>
      <c r="R90" s="5">
        <v>20</v>
      </c>
      <c r="S90" s="5" t="s">
        <v>4126</v>
      </c>
      <c r="T90" s="5">
        <v>12.62</v>
      </c>
      <c r="U90" s="5">
        <v>0.25</v>
      </c>
      <c r="V90" s="5">
        <v>2.31</v>
      </c>
      <c r="W90" s="57">
        <v>100</v>
      </c>
      <c r="AC90" s="5" t="s">
        <v>3445</v>
      </c>
    </row>
    <row r="91" spans="1:29">
      <c r="A91" s="5">
        <v>83</v>
      </c>
      <c r="B91" s="5" t="s">
        <v>2107</v>
      </c>
      <c r="C91" s="5" t="s">
        <v>4129</v>
      </c>
      <c r="D91" s="5">
        <v>862.37199999999996</v>
      </c>
      <c r="E91" s="5">
        <v>234.578</v>
      </c>
      <c r="F91" s="179">
        <v>10.903044264877913</v>
      </c>
      <c r="G91" s="179">
        <v>47.209995264258261</v>
      </c>
      <c r="H91" s="6">
        <v>1020</v>
      </c>
      <c r="I91" s="5">
        <v>1119</v>
      </c>
      <c r="J91" s="5" t="s">
        <v>5890</v>
      </c>
      <c r="K91" s="5" t="s">
        <v>2038</v>
      </c>
      <c r="L91" s="5" t="s">
        <v>1542</v>
      </c>
      <c r="M91" s="5" t="s">
        <v>3030</v>
      </c>
      <c r="P91" s="9">
        <v>21.6</v>
      </c>
      <c r="Q91" s="65">
        <v>3.8</v>
      </c>
      <c r="R91" s="5">
        <v>16</v>
      </c>
      <c r="S91" s="5" t="s">
        <v>4126</v>
      </c>
      <c r="T91" s="5">
        <v>12.17</v>
      </c>
      <c r="U91" s="5">
        <v>0.31</v>
      </c>
      <c r="V91" s="5">
        <v>2.56</v>
      </c>
      <c r="W91" s="57">
        <v>69</v>
      </c>
      <c r="AC91" s="5" t="s">
        <v>3445</v>
      </c>
    </row>
    <row r="92" spans="1:29">
      <c r="A92" s="5">
        <v>84</v>
      </c>
      <c r="B92" s="5" t="s">
        <v>2108</v>
      </c>
      <c r="C92" s="5" t="s">
        <v>4145</v>
      </c>
      <c r="D92" s="5">
        <v>852.81600000000003</v>
      </c>
      <c r="E92" s="5">
        <v>232.828</v>
      </c>
      <c r="F92" s="179">
        <v>10.776032337773792</v>
      </c>
      <c r="G92" s="179">
        <v>47.197995477049048</v>
      </c>
      <c r="H92" s="6">
        <v>765</v>
      </c>
      <c r="I92" s="5">
        <v>1003</v>
      </c>
      <c r="J92" s="5" t="s">
        <v>4794</v>
      </c>
      <c r="K92" s="5" t="s">
        <v>2038</v>
      </c>
      <c r="L92" s="5" t="s">
        <v>1543</v>
      </c>
      <c r="P92" s="9">
        <v>12.9</v>
      </c>
      <c r="Q92" s="65">
        <v>2.1</v>
      </c>
      <c r="R92" s="5">
        <v>13</v>
      </c>
      <c r="S92" s="5" t="s">
        <v>4126</v>
      </c>
      <c r="T92" s="5">
        <v>12.35</v>
      </c>
      <c r="U92" s="5">
        <v>0.37</v>
      </c>
      <c r="V92" s="5">
        <v>2.4300000000000002</v>
      </c>
      <c r="W92" s="57">
        <v>43</v>
      </c>
      <c r="AC92" s="5" t="s">
        <v>3445</v>
      </c>
    </row>
    <row r="93" spans="1:29">
      <c r="A93" s="5">
        <v>85</v>
      </c>
      <c r="B93" s="5" t="s">
        <v>2109</v>
      </c>
      <c r="C93" s="5" t="s">
        <v>4147</v>
      </c>
      <c r="D93" s="5">
        <v>852.73599999999999</v>
      </c>
      <c r="E93" s="5">
        <v>232.93600000000001</v>
      </c>
      <c r="F93" s="179">
        <v>10.775038167037907</v>
      </c>
      <c r="G93" s="179">
        <v>47.198996646429393</v>
      </c>
      <c r="H93" s="6">
        <v>768</v>
      </c>
      <c r="I93" s="5">
        <v>985</v>
      </c>
      <c r="J93" s="5" t="s">
        <v>1795</v>
      </c>
      <c r="K93" s="5" t="s">
        <v>2038</v>
      </c>
      <c r="L93" s="5" t="s">
        <v>1545</v>
      </c>
      <c r="P93" s="9">
        <v>20.9</v>
      </c>
      <c r="Q93" s="65">
        <v>4.3</v>
      </c>
      <c r="R93" s="5">
        <v>4</v>
      </c>
      <c r="S93" s="5" t="s">
        <v>4126</v>
      </c>
      <c r="T93" s="5">
        <v>10.23</v>
      </c>
      <c r="U93" s="5">
        <v>0.24</v>
      </c>
      <c r="V93" s="5">
        <v>2.36</v>
      </c>
      <c r="W93" s="57">
        <v>10</v>
      </c>
      <c r="AC93" s="5" t="s">
        <v>3445</v>
      </c>
    </row>
    <row r="94" spans="1:29">
      <c r="A94" s="5">
        <v>86</v>
      </c>
      <c r="B94" s="5" t="s">
        <v>2110</v>
      </c>
      <c r="C94" s="5" t="s">
        <v>4151</v>
      </c>
      <c r="D94" s="5">
        <v>867.40099999999995</v>
      </c>
      <c r="E94" s="5">
        <v>222.227</v>
      </c>
      <c r="F94" s="179">
        <v>10.96203260336085</v>
      </c>
      <c r="G94" s="179">
        <v>47.096994464951003</v>
      </c>
      <c r="H94" s="6">
        <v>1082</v>
      </c>
      <c r="I94" s="5">
        <v>1291</v>
      </c>
      <c r="J94" s="5" t="s">
        <v>5008</v>
      </c>
      <c r="K94" s="5" t="s">
        <v>2038</v>
      </c>
      <c r="L94" s="5" t="s">
        <v>1546</v>
      </c>
      <c r="M94" s="5" t="s">
        <v>3030</v>
      </c>
      <c r="P94" s="9">
        <v>11.9</v>
      </c>
      <c r="Q94" s="65">
        <v>1.5</v>
      </c>
      <c r="R94" s="5">
        <v>20</v>
      </c>
      <c r="S94" s="5" t="s">
        <v>4126</v>
      </c>
      <c r="T94" s="5">
        <v>13.1</v>
      </c>
      <c r="U94" s="5">
        <v>0.24</v>
      </c>
      <c r="V94" s="5">
        <v>2.39</v>
      </c>
      <c r="W94" s="57">
        <v>100</v>
      </c>
      <c r="AC94" s="5" t="s">
        <v>3445</v>
      </c>
    </row>
    <row r="95" spans="1:29">
      <c r="A95" s="5">
        <v>87</v>
      </c>
      <c r="B95" s="5" t="s">
        <v>2111</v>
      </c>
      <c r="C95" s="5" t="s">
        <v>3895</v>
      </c>
      <c r="D95" s="5">
        <v>881.85199999999998</v>
      </c>
      <c r="E95" s="5">
        <v>197.85300000000001</v>
      </c>
      <c r="F95" s="179">
        <v>11.137020621813798</v>
      </c>
      <c r="G95" s="179">
        <v>46.87199333652957</v>
      </c>
      <c r="H95" s="6">
        <v>1950</v>
      </c>
      <c r="I95" s="5">
        <v>1922</v>
      </c>
      <c r="J95" s="5" t="s">
        <v>4812</v>
      </c>
      <c r="K95" s="5" t="s">
        <v>2038</v>
      </c>
      <c r="L95" s="5" t="s">
        <v>1542</v>
      </c>
      <c r="M95" s="5" t="s">
        <v>3557</v>
      </c>
      <c r="P95" s="9">
        <v>8.1</v>
      </c>
      <c r="Q95" s="65">
        <v>1.3</v>
      </c>
      <c r="R95" s="5">
        <v>20</v>
      </c>
      <c r="S95" s="5" t="s">
        <v>4126</v>
      </c>
      <c r="T95" s="5">
        <v>14.12</v>
      </c>
      <c r="U95" s="5">
        <v>0.68</v>
      </c>
      <c r="V95" s="5">
        <v>2.0099999999999998</v>
      </c>
      <c r="W95" s="57">
        <v>10</v>
      </c>
      <c r="AC95" s="5" t="s">
        <v>3445</v>
      </c>
    </row>
    <row r="96" spans="1:29">
      <c r="A96" s="5">
        <v>88</v>
      </c>
      <c r="B96" s="5" t="s">
        <v>2112</v>
      </c>
      <c r="C96" s="5" t="s">
        <v>4357</v>
      </c>
      <c r="D96" s="5">
        <v>891.19399999999996</v>
      </c>
      <c r="E96" s="5">
        <v>178.37799999999999</v>
      </c>
      <c r="F96" s="179">
        <v>11.246995766966243</v>
      </c>
      <c r="G96" s="179">
        <v>46.692985839733254</v>
      </c>
      <c r="H96" s="6">
        <v>1960</v>
      </c>
      <c r="I96" s="5">
        <v>1950</v>
      </c>
      <c r="J96" s="5" t="s">
        <v>882</v>
      </c>
      <c r="K96" s="5" t="s">
        <v>2038</v>
      </c>
      <c r="L96" s="5" t="s">
        <v>1404</v>
      </c>
      <c r="M96" s="5" t="s">
        <v>3031</v>
      </c>
      <c r="P96" s="9">
        <v>9.1</v>
      </c>
      <c r="Q96" s="65">
        <v>2.1</v>
      </c>
      <c r="R96" s="5">
        <v>10</v>
      </c>
      <c r="S96" s="5" t="s">
        <v>4126</v>
      </c>
      <c r="T96" s="5">
        <v>12.32</v>
      </c>
      <c r="U96" s="5">
        <v>0.36</v>
      </c>
      <c r="V96" s="5">
        <v>3.56</v>
      </c>
      <c r="W96" s="57">
        <v>22</v>
      </c>
      <c r="AC96" s="5" t="s">
        <v>3445</v>
      </c>
    </row>
    <row r="97" spans="1:29">
      <c r="A97" s="5">
        <v>89</v>
      </c>
      <c r="B97" s="5" t="s">
        <v>2113</v>
      </c>
      <c r="C97" s="5" t="s">
        <v>3562</v>
      </c>
      <c r="D97" s="5">
        <v>893.68299999999999</v>
      </c>
      <c r="E97" s="5">
        <v>193.191</v>
      </c>
      <c r="F97" s="179">
        <v>11.289015797508037</v>
      </c>
      <c r="G97" s="179">
        <v>46.824983810840578</v>
      </c>
      <c r="H97" s="6">
        <v>1270</v>
      </c>
      <c r="I97" s="5">
        <v>1267</v>
      </c>
      <c r="J97" s="5" t="s">
        <v>5020</v>
      </c>
      <c r="K97" s="5" t="s">
        <v>2038</v>
      </c>
      <c r="L97" s="5" t="s">
        <v>658</v>
      </c>
      <c r="M97" s="5" t="s">
        <v>3030</v>
      </c>
      <c r="P97" s="9">
        <v>10.8</v>
      </c>
      <c r="Q97" s="65">
        <v>1.5</v>
      </c>
      <c r="R97" s="5">
        <v>21</v>
      </c>
      <c r="S97" s="5" t="s">
        <v>4126</v>
      </c>
      <c r="T97" s="5">
        <v>13.08</v>
      </c>
      <c r="U97" s="5">
        <v>0.24</v>
      </c>
      <c r="V97" s="5">
        <v>2.42</v>
      </c>
      <c r="W97" s="57">
        <v>101</v>
      </c>
      <c r="AC97" s="5" t="s">
        <v>3445</v>
      </c>
    </row>
    <row r="98" spans="1:29">
      <c r="A98" s="5">
        <v>90</v>
      </c>
      <c r="B98" s="5" t="s">
        <v>2114</v>
      </c>
      <c r="C98" s="5" t="s">
        <v>3897</v>
      </c>
      <c r="D98" s="5">
        <v>874.14599999999996</v>
      </c>
      <c r="E98" s="5">
        <v>186.143</v>
      </c>
      <c r="F98" s="179">
        <v>11.029007582939622</v>
      </c>
      <c r="G98" s="179">
        <v>46.769991495709775</v>
      </c>
      <c r="H98" s="6">
        <v>3480</v>
      </c>
      <c r="I98" s="5">
        <v>2957</v>
      </c>
      <c r="J98" s="5" t="s">
        <v>4814</v>
      </c>
      <c r="K98" s="5" t="s">
        <v>2038</v>
      </c>
      <c r="L98" s="5" t="s">
        <v>1548</v>
      </c>
      <c r="M98" s="5" t="s">
        <v>3557</v>
      </c>
      <c r="P98" s="9">
        <v>11.5</v>
      </c>
      <c r="Q98" s="65">
        <v>1.2</v>
      </c>
      <c r="R98" s="5">
        <v>30</v>
      </c>
      <c r="S98" s="5" t="s">
        <v>4126</v>
      </c>
      <c r="T98" s="5">
        <v>13.72</v>
      </c>
      <c r="U98" s="5">
        <v>0.19</v>
      </c>
      <c r="V98" s="5">
        <v>1.94</v>
      </c>
      <c r="W98" s="57">
        <v>104</v>
      </c>
      <c r="AC98" s="5" t="s">
        <v>3445</v>
      </c>
    </row>
    <row r="99" spans="1:29">
      <c r="A99" s="5">
        <v>91</v>
      </c>
      <c r="B99" s="5" t="s">
        <v>2115</v>
      </c>
      <c r="C99" s="5" t="s">
        <v>2911</v>
      </c>
      <c r="D99" s="5">
        <v>792</v>
      </c>
      <c r="E99" s="5">
        <v>198.27500000000001</v>
      </c>
      <c r="F99" s="179">
        <v>9.9591757866577559</v>
      </c>
      <c r="G99" s="179">
        <v>46.907824119023218</v>
      </c>
      <c r="H99" s="6">
        <v>2460</v>
      </c>
      <c r="I99" s="5">
        <v>2437</v>
      </c>
      <c r="J99" s="5" t="s">
        <v>3157</v>
      </c>
      <c r="K99" s="5" t="s">
        <v>2037</v>
      </c>
      <c r="L99" s="5" t="s">
        <v>3799</v>
      </c>
      <c r="M99" s="5" t="s">
        <v>4822</v>
      </c>
      <c r="P99" s="9">
        <v>25.3</v>
      </c>
      <c r="Q99" s="65">
        <v>2.1</v>
      </c>
      <c r="R99" s="5" t="s">
        <v>1338</v>
      </c>
      <c r="S99" s="5" t="s">
        <v>451</v>
      </c>
      <c r="Y99" s="219">
        <v>105</v>
      </c>
      <c r="Z99" s="172">
        <v>8</v>
      </c>
      <c r="AA99" s="172">
        <v>12</v>
      </c>
      <c r="AB99" s="5" t="s">
        <v>894</v>
      </c>
    </row>
    <row r="100" spans="1:29">
      <c r="A100" s="5">
        <v>92</v>
      </c>
      <c r="B100" s="5" t="s">
        <v>2116</v>
      </c>
      <c r="C100" s="5" t="s">
        <v>4155</v>
      </c>
      <c r="D100" s="5">
        <v>793.1</v>
      </c>
      <c r="E100" s="5">
        <v>177.97499999999999</v>
      </c>
      <c r="F100" s="179">
        <v>9.9650220119786947</v>
      </c>
      <c r="G100" s="179">
        <v>46.724993807689991</v>
      </c>
      <c r="H100" s="6">
        <v>2870</v>
      </c>
      <c r="I100" s="5">
        <v>2812</v>
      </c>
      <c r="J100" s="5" t="s">
        <v>4156</v>
      </c>
      <c r="K100" s="5" t="s">
        <v>2037</v>
      </c>
      <c r="L100" s="5" t="s">
        <v>4157</v>
      </c>
      <c r="M100" s="5" t="s">
        <v>4822</v>
      </c>
      <c r="P100" s="9">
        <v>28.9</v>
      </c>
      <c r="Q100" s="65">
        <v>2.4</v>
      </c>
      <c r="R100" s="5" t="s">
        <v>1338</v>
      </c>
      <c r="S100" s="5" t="s">
        <v>451</v>
      </c>
      <c r="Y100" s="219">
        <v>161</v>
      </c>
      <c r="Z100" s="172">
        <v>12</v>
      </c>
      <c r="AA100" s="172">
        <v>15</v>
      </c>
      <c r="AB100" s="5" t="s">
        <v>894</v>
      </c>
    </row>
    <row r="101" spans="1:29">
      <c r="A101" s="5">
        <v>93</v>
      </c>
      <c r="B101" s="5" t="s">
        <v>2117</v>
      </c>
      <c r="C101" s="5" t="s">
        <v>1356</v>
      </c>
      <c r="D101" s="5">
        <v>793.58</v>
      </c>
      <c r="E101" s="5">
        <v>178.98</v>
      </c>
      <c r="F101" s="179">
        <v>9.9717223319129094</v>
      </c>
      <c r="G101" s="179">
        <v>46.733890355521979</v>
      </c>
      <c r="H101" s="6">
        <v>2660</v>
      </c>
      <c r="I101" s="5">
        <v>2624</v>
      </c>
      <c r="J101" s="5" t="s">
        <v>2543</v>
      </c>
      <c r="K101" s="5" t="s">
        <v>2037</v>
      </c>
      <c r="L101" s="5" t="s">
        <v>4821</v>
      </c>
      <c r="M101" s="5" t="s">
        <v>4822</v>
      </c>
      <c r="P101" s="9">
        <v>25.6</v>
      </c>
      <c r="Q101" s="65">
        <v>1.7</v>
      </c>
      <c r="R101" s="5" t="s">
        <v>1338</v>
      </c>
      <c r="S101" s="5" t="s">
        <v>451</v>
      </c>
      <c r="Y101" s="219">
        <v>160</v>
      </c>
      <c r="Z101" s="172">
        <v>12</v>
      </c>
      <c r="AA101" s="172">
        <v>12</v>
      </c>
      <c r="AB101" s="5" t="s">
        <v>894</v>
      </c>
    </row>
    <row r="102" spans="1:29">
      <c r="A102" s="5">
        <v>94</v>
      </c>
      <c r="B102" s="5" t="s">
        <v>2118</v>
      </c>
      <c r="C102" s="5" t="s">
        <v>2544</v>
      </c>
      <c r="D102" s="5">
        <v>793.21</v>
      </c>
      <c r="E102" s="5">
        <v>189.19</v>
      </c>
      <c r="F102" s="179">
        <v>9.9711983337789416</v>
      </c>
      <c r="G102" s="179">
        <v>46.825793342143271</v>
      </c>
      <c r="H102" s="6">
        <v>1720</v>
      </c>
      <c r="I102" s="5">
        <v>1817</v>
      </c>
      <c r="J102" s="5" t="s">
        <v>807</v>
      </c>
      <c r="K102" s="5" t="s">
        <v>2037</v>
      </c>
      <c r="L102" s="5" t="s">
        <v>3800</v>
      </c>
      <c r="M102" s="5" t="s">
        <v>4822</v>
      </c>
      <c r="P102" s="9">
        <v>17.100000000000001</v>
      </c>
      <c r="Q102" s="65">
        <v>1.4</v>
      </c>
      <c r="R102" s="5" t="s">
        <v>1338</v>
      </c>
      <c r="S102" s="5" t="s">
        <v>451</v>
      </c>
      <c r="Y102" s="219">
        <v>78</v>
      </c>
      <c r="Z102" s="172">
        <v>5</v>
      </c>
      <c r="AA102" s="172">
        <v>12</v>
      </c>
      <c r="AB102" s="5" t="s">
        <v>894</v>
      </c>
    </row>
    <row r="103" spans="1:29">
      <c r="A103" s="5">
        <v>95</v>
      </c>
      <c r="B103" s="5" t="s">
        <v>2119</v>
      </c>
      <c r="C103" s="5" t="s">
        <v>5432</v>
      </c>
      <c r="D103" s="5">
        <v>791.65499999999997</v>
      </c>
      <c r="E103" s="5">
        <v>192.11</v>
      </c>
      <c r="F103" s="179">
        <v>9.9520561644077095</v>
      </c>
      <c r="G103" s="179">
        <v>46.852496033244421</v>
      </c>
      <c r="H103" s="6">
        <v>1150</v>
      </c>
      <c r="I103" s="5">
        <v>1365</v>
      </c>
      <c r="J103" s="5" t="s">
        <v>5433</v>
      </c>
      <c r="K103" s="5" t="s">
        <v>2037</v>
      </c>
      <c r="L103" s="5" t="s">
        <v>3800</v>
      </c>
      <c r="M103" s="5" t="s">
        <v>4822</v>
      </c>
      <c r="P103" s="9">
        <v>10.9</v>
      </c>
      <c r="Q103" s="65">
        <v>1</v>
      </c>
      <c r="R103" s="5" t="s">
        <v>1338</v>
      </c>
      <c r="S103" s="5" t="s">
        <v>451</v>
      </c>
      <c r="Y103" s="219">
        <v>80</v>
      </c>
      <c r="Z103" s="172">
        <v>5</v>
      </c>
      <c r="AA103" s="172">
        <v>10</v>
      </c>
      <c r="AB103" s="5" t="s">
        <v>894</v>
      </c>
    </row>
    <row r="104" spans="1:29">
      <c r="A104" s="5">
        <v>96</v>
      </c>
      <c r="B104" s="5" t="s">
        <v>2120</v>
      </c>
      <c r="C104" s="5" t="s">
        <v>889</v>
      </c>
      <c r="D104" s="5">
        <v>793.1</v>
      </c>
      <c r="E104" s="5">
        <v>182.18</v>
      </c>
      <c r="F104" s="179">
        <v>9.9667954790793942</v>
      </c>
      <c r="G104" s="179">
        <v>46.762800136174491</v>
      </c>
      <c r="H104" s="6">
        <v>3080</v>
      </c>
      <c r="I104" s="5">
        <v>2986</v>
      </c>
      <c r="J104" s="5" t="s">
        <v>890</v>
      </c>
      <c r="K104" s="5" t="s">
        <v>2037</v>
      </c>
      <c r="L104" s="5" t="s">
        <v>3800</v>
      </c>
      <c r="M104" s="5" t="s">
        <v>4822</v>
      </c>
      <c r="P104" s="9">
        <v>31</v>
      </c>
      <c r="Q104" s="65">
        <v>2.5</v>
      </c>
      <c r="R104" s="5" t="s">
        <v>1338</v>
      </c>
      <c r="S104" s="5" t="s">
        <v>451</v>
      </c>
      <c r="Y104" s="219">
        <v>156</v>
      </c>
      <c r="Z104" s="172">
        <v>12</v>
      </c>
      <c r="AA104" s="172">
        <v>10</v>
      </c>
      <c r="AB104" s="5" t="s">
        <v>894</v>
      </c>
    </row>
    <row r="105" spans="1:29">
      <c r="A105" s="5">
        <v>97</v>
      </c>
      <c r="B105" s="5" t="s">
        <v>5379</v>
      </c>
      <c r="C105" s="5" t="s">
        <v>1255</v>
      </c>
      <c r="D105" s="5">
        <v>820</v>
      </c>
      <c r="E105" s="5">
        <v>213.82499999999999</v>
      </c>
      <c r="F105" s="179">
        <v>10.33398327041977</v>
      </c>
      <c r="G105" s="179">
        <v>47.038923735881809</v>
      </c>
      <c r="H105" s="6">
        <v>1360</v>
      </c>
      <c r="I105" s="5">
        <v>1288</v>
      </c>
      <c r="J105" s="5" t="s">
        <v>1256</v>
      </c>
      <c r="K105" s="5" t="s">
        <v>2037</v>
      </c>
      <c r="L105" s="5" t="s">
        <v>650</v>
      </c>
      <c r="M105" s="5" t="s">
        <v>4822</v>
      </c>
      <c r="P105" s="9">
        <v>27.1</v>
      </c>
      <c r="Q105" s="65">
        <v>3.1</v>
      </c>
      <c r="R105" s="5" t="s">
        <v>1338</v>
      </c>
      <c r="S105" s="5" t="s">
        <v>451</v>
      </c>
      <c r="Y105" s="219">
        <v>72</v>
      </c>
      <c r="Z105" s="172">
        <v>5</v>
      </c>
      <c r="AA105" s="172">
        <v>10</v>
      </c>
      <c r="AB105" s="5" t="s">
        <v>894</v>
      </c>
    </row>
    <row r="106" spans="1:29">
      <c r="A106" s="5">
        <v>98</v>
      </c>
      <c r="B106" s="5" t="s">
        <v>5380</v>
      </c>
      <c r="C106" s="5" t="s">
        <v>1257</v>
      </c>
      <c r="D106" s="5">
        <v>806.5</v>
      </c>
      <c r="E106" s="5">
        <v>204.05</v>
      </c>
      <c r="F106" s="179">
        <v>10.152007327722311</v>
      </c>
      <c r="G106" s="179">
        <v>46.95539257734508</v>
      </c>
      <c r="H106" s="6">
        <v>1720</v>
      </c>
      <c r="I106" s="5">
        <v>1750</v>
      </c>
      <c r="J106" s="5" t="s">
        <v>1582</v>
      </c>
      <c r="K106" s="5" t="s">
        <v>2037</v>
      </c>
      <c r="L106" s="5" t="s">
        <v>1666</v>
      </c>
      <c r="M106" s="5" t="s">
        <v>4822</v>
      </c>
      <c r="P106" s="9">
        <v>23.7</v>
      </c>
      <c r="Q106" s="65">
        <v>3.1</v>
      </c>
      <c r="R106" s="5" t="s">
        <v>1338</v>
      </c>
      <c r="S106" s="5" t="s">
        <v>451</v>
      </c>
      <c r="Y106" s="219">
        <v>74</v>
      </c>
      <c r="Z106" s="172">
        <v>6</v>
      </c>
      <c r="AA106" s="172">
        <v>12</v>
      </c>
      <c r="AB106" s="5" t="s">
        <v>894</v>
      </c>
    </row>
    <row r="107" spans="1:29">
      <c r="A107" s="5">
        <v>99</v>
      </c>
      <c r="B107" s="5" t="s">
        <v>5381</v>
      </c>
      <c r="C107" s="5" t="s">
        <v>1667</v>
      </c>
      <c r="D107" s="5">
        <v>810.45</v>
      </c>
      <c r="E107" s="5">
        <v>219.8</v>
      </c>
      <c r="F107" s="179">
        <v>10.2111836075873</v>
      </c>
      <c r="G107" s="179">
        <v>47.095736910368835</v>
      </c>
      <c r="H107" s="6">
        <v>1500</v>
      </c>
      <c r="I107" s="5">
        <v>1564</v>
      </c>
      <c r="J107" s="5" t="s">
        <v>4936</v>
      </c>
      <c r="K107" s="5" t="s">
        <v>2037</v>
      </c>
      <c r="L107" s="5" t="s">
        <v>4937</v>
      </c>
      <c r="M107" s="5" t="s">
        <v>4822</v>
      </c>
      <c r="P107" s="9">
        <v>24.4</v>
      </c>
      <c r="Q107" s="65">
        <v>2.6</v>
      </c>
      <c r="R107" s="5" t="s">
        <v>1338</v>
      </c>
      <c r="S107" s="5" t="s">
        <v>451</v>
      </c>
      <c r="Y107" s="219">
        <v>131</v>
      </c>
      <c r="Z107" s="172">
        <v>10</v>
      </c>
      <c r="AA107" s="172">
        <v>12</v>
      </c>
      <c r="AB107" s="5" t="s">
        <v>894</v>
      </c>
    </row>
    <row r="108" spans="1:29">
      <c r="A108" s="5">
        <v>100</v>
      </c>
      <c r="B108" s="5" t="s">
        <v>5167</v>
      </c>
      <c r="C108" s="5" t="s">
        <v>5479</v>
      </c>
      <c r="D108" s="5">
        <v>805.375</v>
      </c>
      <c r="E108" s="5">
        <v>177.15</v>
      </c>
      <c r="F108" s="179">
        <v>10.125128075282914</v>
      </c>
      <c r="G108" s="179">
        <v>46.713908504959761</v>
      </c>
      <c r="H108" s="6">
        <v>2700</v>
      </c>
      <c r="I108" s="5">
        <v>2668</v>
      </c>
      <c r="J108" s="5" t="s">
        <v>897</v>
      </c>
      <c r="K108" s="5" t="s">
        <v>2037</v>
      </c>
      <c r="L108" s="5" t="s">
        <v>3470</v>
      </c>
      <c r="M108" s="5" t="s">
        <v>4822</v>
      </c>
      <c r="P108" s="9">
        <v>31.1</v>
      </c>
      <c r="Q108" s="65">
        <v>2.1</v>
      </c>
      <c r="R108" s="5" t="s">
        <v>1338</v>
      </c>
      <c r="S108" s="5" t="s">
        <v>451</v>
      </c>
      <c r="Y108" s="219">
        <v>68</v>
      </c>
      <c r="Z108" s="172">
        <v>4</v>
      </c>
      <c r="AA108" s="172">
        <v>10</v>
      </c>
      <c r="AB108" s="5" t="s">
        <v>894</v>
      </c>
      <c r="AC108" s="5" t="s">
        <v>727</v>
      </c>
    </row>
    <row r="109" spans="1:29">
      <c r="A109" s="5">
        <v>101</v>
      </c>
      <c r="B109" s="5" t="s">
        <v>5168</v>
      </c>
      <c r="C109" s="5" t="s">
        <v>5095</v>
      </c>
      <c r="D109" s="5">
        <v>545.40800000000002</v>
      </c>
      <c r="E109" s="5">
        <v>51.158999999999999</v>
      </c>
      <c r="F109" s="179">
        <v>6.7389588458395178</v>
      </c>
      <c r="G109" s="179">
        <v>45.61001097882879</v>
      </c>
      <c r="H109" s="46"/>
      <c r="I109" s="5">
        <v>1360</v>
      </c>
      <c r="K109" s="5" t="s">
        <v>2037</v>
      </c>
      <c r="M109" s="5" t="s">
        <v>865</v>
      </c>
      <c r="P109" s="9">
        <v>5.9</v>
      </c>
      <c r="S109" s="5" t="s">
        <v>3577</v>
      </c>
      <c r="Y109" s="219">
        <v>17.2</v>
      </c>
      <c r="AB109" s="5" t="s">
        <v>3577</v>
      </c>
      <c r="AC109" s="5" t="s">
        <v>3753</v>
      </c>
    </row>
    <row r="110" spans="1:29" s="28" customFormat="1">
      <c r="A110" s="5">
        <v>102</v>
      </c>
      <c r="B110" s="5" t="s">
        <v>5169</v>
      </c>
      <c r="C110" s="5" t="s">
        <v>2207</v>
      </c>
      <c r="D110" s="5">
        <v>522.89300000000003</v>
      </c>
      <c r="E110" s="5">
        <v>4.2569999999999997</v>
      </c>
      <c r="F110" s="179">
        <v>6.4579220055029616</v>
      </c>
      <c r="G110" s="179">
        <v>45.186025518433581</v>
      </c>
      <c r="H110" s="46">
        <v>1480</v>
      </c>
      <c r="I110" s="5">
        <v>1860</v>
      </c>
      <c r="J110" s="5"/>
      <c r="K110" s="5" t="s">
        <v>2037</v>
      </c>
      <c r="L110" s="5" t="s">
        <v>4025</v>
      </c>
      <c r="M110" s="5" t="s">
        <v>865</v>
      </c>
      <c r="N110" s="65"/>
      <c r="O110" s="5"/>
      <c r="P110" s="9">
        <v>17</v>
      </c>
      <c r="Q110" s="65">
        <v>1.6</v>
      </c>
      <c r="R110" s="5"/>
      <c r="S110" s="5" t="s">
        <v>4260</v>
      </c>
      <c r="T110" s="5"/>
      <c r="U110" s="5"/>
      <c r="V110" s="5"/>
      <c r="W110" s="57"/>
      <c r="X110" s="65"/>
      <c r="Y110" s="219">
        <v>74</v>
      </c>
      <c r="Z110" s="172">
        <v>4</v>
      </c>
      <c r="AA110" s="172"/>
      <c r="AB110" s="5" t="s">
        <v>4260</v>
      </c>
      <c r="AC110" s="5" t="s">
        <v>1772</v>
      </c>
    </row>
    <row r="111" spans="1:29" s="28" customFormat="1">
      <c r="A111" s="5">
        <v>103</v>
      </c>
      <c r="B111" s="5" t="s">
        <v>5170</v>
      </c>
      <c r="C111" s="5" t="s">
        <v>2211</v>
      </c>
      <c r="D111" s="5">
        <v>517.53099999999995</v>
      </c>
      <c r="E111" s="5">
        <v>14.779</v>
      </c>
      <c r="F111" s="179">
        <v>6.3879440241929268</v>
      </c>
      <c r="G111" s="179">
        <v>45.280024461155101</v>
      </c>
      <c r="H111" s="46">
        <v>1000</v>
      </c>
      <c r="I111" s="5">
        <v>1353</v>
      </c>
      <c r="J111" s="5"/>
      <c r="K111" s="5" t="s">
        <v>2037</v>
      </c>
      <c r="L111" s="5" t="s">
        <v>4502</v>
      </c>
      <c r="M111" s="5" t="s">
        <v>3544</v>
      </c>
      <c r="N111" s="65"/>
      <c r="O111" s="5"/>
      <c r="P111" s="9">
        <v>3.6</v>
      </c>
      <c r="Q111" s="65">
        <v>0.4</v>
      </c>
      <c r="R111" s="5"/>
      <c r="S111" s="5" t="s">
        <v>4260</v>
      </c>
      <c r="T111" s="5"/>
      <c r="U111" s="5"/>
      <c r="V111" s="5"/>
      <c r="W111" s="57"/>
      <c r="X111" s="65"/>
      <c r="Y111" s="219">
        <v>20</v>
      </c>
      <c r="Z111" s="172">
        <v>1</v>
      </c>
      <c r="AA111" s="172"/>
      <c r="AB111" s="5" t="s">
        <v>4260</v>
      </c>
      <c r="AC111" s="5" t="s">
        <v>1772</v>
      </c>
    </row>
    <row r="112" spans="1:29">
      <c r="A112" s="5">
        <v>104</v>
      </c>
      <c r="B112" s="5" t="s">
        <v>5171</v>
      </c>
      <c r="C112" s="5" t="s">
        <v>2242</v>
      </c>
      <c r="D112" s="5">
        <v>512.40099999999995</v>
      </c>
      <c r="E112" s="5">
        <v>18.408000000000001</v>
      </c>
      <c r="F112" s="179">
        <v>6.3219380935937588</v>
      </c>
      <c r="G112" s="179">
        <v>45.312023047788784</v>
      </c>
      <c r="H112" s="46"/>
      <c r="I112" s="5">
        <v>916</v>
      </c>
      <c r="K112" s="5" t="s">
        <v>2037</v>
      </c>
      <c r="M112" s="5" t="s">
        <v>3770</v>
      </c>
      <c r="P112" s="9">
        <v>3.6</v>
      </c>
      <c r="S112" s="5" t="s">
        <v>3577</v>
      </c>
      <c r="Y112" s="219">
        <v>13</v>
      </c>
      <c r="AB112" s="5" t="s">
        <v>3577</v>
      </c>
      <c r="AC112" s="5" t="s">
        <v>1772</v>
      </c>
    </row>
    <row r="113" spans="1:29">
      <c r="A113" s="5">
        <v>105</v>
      </c>
      <c r="B113" s="5" t="s">
        <v>5172</v>
      </c>
      <c r="C113" s="5" t="s">
        <v>2243</v>
      </c>
      <c r="D113" s="5">
        <v>558.25800000000004</v>
      </c>
      <c r="E113" s="5">
        <v>58.951000000000001</v>
      </c>
      <c r="F113" s="179">
        <v>6.9029637283982987</v>
      </c>
      <c r="G113" s="179">
        <v>45.681005554449342</v>
      </c>
      <c r="H113" s="46"/>
      <c r="I113" s="5">
        <v>2613</v>
      </c>
      <c r="K113" s="5" t="s">
        <v>2037</v>
      </c>
      <c r="M113" s="5" t="s">
        <v>865</v>
      </c>
      <c r="P113" s="9">
        <v>7.9</v>
      </c>
      <c r="S113" s="5" t="s">
        <v>3577</v>
      </c>
      <c r="Y113" s="219">
        <v>23</v>
      </c>
      <c r="AB113" s="5" t="s">
        <v>3577</v>
      </c>
      <c r="AC113" s="5" t="s">
        <v>1772</v>
      </c>
    </row>
    <row r="114" spans="1:29">
      <c r="A114" s="5">
        <v>106</v>
      </c>
      <c r="B114" s="5" t="s">
        <v>5173</v>
      </c>
      <c r="C114" s="5" t="s">
        <v>2244</v>
      </c>
      <c r="D114" s="5">
        <v>534.529</v>
      </c>
      <c r="E114" s="5">
        <v>33.476999999999997</v>
      </c>
      <c r="F114" s="179">
        <v>6.60195124211607</v>
      </c>
      <c r="G114" s="179">
        <v>45.450020417424817</v>
      </c>
      <c r="H114" s="46"/>
      <c r="I114" s="5">
        <v>945</v>
      </c>
      <c r="K114" s="5" t="s">
        <v>2037</v>
      </c>
      <c r="M114" s="5" t="s">
        <v>865</v>
      </c>
      <c r="P114" s="9">
        <v>7.1</v>
      </c>
      <c r="S114" s="5" t="s">
        <v>3577</v>
      </c>
      <c r="Y114" s="219">
        <v>50</v>
      </c>
      <c r="AB114" s="5" t="s">
        <v>3577</v>
      </c>
      <c r="AC114" s="5" t="s">
        <v>1772</v>
      </c>
    </row>
    <row r="115" spans="1:29">
      <c r="A115" s="5">
        <v>107</v>
      </c>
      <c r="B115" s="5" t="s">
        <v>5174</v>
      </c>
      <c r="C115" s="5" t="s">
        <v>2245</v>
      </c>
      <c r="D115" s="5">
        <v>526.18399999999997</v>
      </c>
      <c r="E115" s="5">
        <v>42.354999999999997</v>
      </c>
      <c r="F115" s="179">
        <v>6.4939530537919072</v>
      </c>
      <c r="G115" s="179">
        <v>45.529015901792278</v>
      </c>
      <c r="H115" s="46"/>
      <c r="I115" s="5">
        <v>599</v>
      </c>
      <c r="K115" s="5" t="s">
        <v>2037</v>
      </c>
      <c r="M115" s="5" t="s">
        <v>3770</v>
      </c>
      <c r="P115" s="9">
        <v>3.5</v>
      </c>
      <c r="S115" s="5" t="s">
        <v>3577</v>
      </c>
      <c r="Y115" s="219">
        <v>8.9</v>
      </c>
      <c r="AB115" s="5" t="s">
        <v>3577</v>
      </c>
      <c r="AC115" s="5" t="s">
        <v>1772</v>
      </c>
    </row>
    <row r="116" spans="1:29">
      <c r="A116" s="5">
        <v>108</v>
      </c>
      <c r="B116" s="5" t="s">
        <v>5175</v>
      </c>
      <c r="C116" s="5" t="s">
        <v>2246</v>
      </c>
      <c r="D116" s="5">
        <v>526.33100000000002</v>
      </c>
      <c r="E116" s="5">
        <v>41.575000000000003</v>
      </c>
      <c r="F116" s="179">
        <v>6.4959538853570571</v>
      </c>
      <c r="G116" s="179">
        <v>45.522016607667226</v>
      </c>
      <c r="H116" s="46"/>
      <c r="I116" s="5">
        <v>560</v>
      </c>
      <c r="K116" s="5" t="s">
        <v>2037</v>
      </c>
      <c r="M116" s="5" t="s">
        <v>3770</v>
      </c>
      <c r="P116" s="9">
        <v>3.1</v>
      </c>
      <c r="S116" s="5" t="s">
        <v>3577</v>
      </c>
      <c r="Y116" s="219">
        <v>7.6</v>
      </c>
      <c r="AB116" s="5" t="s">
        <v>3577</v>
      </c>
      <c r="AC116" s="5" t="s">
        <v>1772</v>
      </c>
    </row>
    <row r="117" spans="1:29">
      <c r="A117" s="5">
        <v>109</v>
      </c>
      <c r="B117" s="5" t="s">
        <v>5176</v>
      </c>
      <c r="C117" s="5" t="s">
        <v>5096</v>
      </c>
      <c r="D117" s="5">
        <v>511.91899999999998</v>
      </c>
      <c r="E117" s="5">
        <v>17.637</v>
      </c>
      <c r="F117" s="179">
        <v>6.3159348711220709</v>
      </c>
      <c r="G117" s="179">
        <v>45.305027670502589</v>
      </c>
      <c r="H117" s="46"/>
      <c r="I117" s="5">
        <v>1598</v>
      </c>
      <c r="K117" s="5" t="s">
        <v>2037</v>
      </c>
      <c r="M117" s="5" t="s">
        <v>3770</v>
      </c>
      <c r="P117" s="9">
        <v>3.3</v>
      </c>
      <c r="S117" s="5" t="s">
        <v>3577</v>
      </c>
      <c r="Y117" s="219">
        <v>10</v>
      </c>
      <c r="AB117" s="5" t="s">
        <v>3577</v>
      </c>
      <c r="AC117" s="5" t="s">
        <v>1772</v>
      </c>
    </row>
    <row r="118" spans="1:29">
      <c r="A118" s="5">
        <v>110</v>
      </c>
      <c r="B118" s="5" t="s">
        <v>4960</v>
      </c>
      <c r="C118" s="5" t="s">
        <v>5097</v>
      </c>
      <c r="D118" s="5">
        <v>513.00800000000004</v>
      </c>
      <c r="E118" s="5">
        <v>16.954000000000001</v>
      </c>
      <c r="F118" s="179">
        <v>6.3299362802764199</v>
      </c>
      <c r="G118" s="179">
        <v>45.299024689770903</v>
      </c>
      <c r="H118" s="46"/>
      <c r="I118" s="5">
        <v>1461</v>
      </c>
      <c r="K118" s="5" t="s">
        <v>2037</v>
      </c>
      <c r="M118" s="5" t="s">
        <v>3770</v>
      </c>
      <c r="P118" s="9">
        <v>4.5999999999999996</v>
      </c>
      <c r="S118" s="5" t="s">
        <v>3577</v>
      </c>
      <c r="Y118" s="219">
        <v>15</v>
      </c>
      <c r="AB118" s="5" t="s">
        <v>3577</v>
      </c>
      <c r="AC118" s="5" t="s">
        <v>1772</v>
      </c>
    </row>
    <row r="119" spans="1:29">
      <c r="A119" s="5">
        <v>111</v>
      </c>
      <c r="B119" s="5" t="s">
        <v>4961</v>
      </c>
      <c r="C119" s="5" t="s">
        <v>5098</v>
      </c>
      <c r="D119" s="5">
        <v>558.41099999999994</v>
      </c>
      <c r="E119" s="5">
        <v>58.505000000000003</v>
      </c>
      <c r="F119" s="179">
        <v>6.904965986630339</v>
      </c>
      <c r="G119" s="179">
        <v>45.677003318178919</v>
      </c>
      <c r="H119" s="46"/>
      <c r="I119" s="5">
        <v>2611</v>
      </c>
      <c r="K119" s="5" t="s">
        <v>2037</v>
      </c>
      <c r="M119" s="5" t="s">
        <v>865</v>
      </c>
      <c r="P119" s="9">
        <v>8.3000000000000007</v>
      </c>
      <c r="S119" s="5" t="s">
        <v>3577</v>
      </c>
      <c r="Y119" s="219">
        <v>21</v>
      </c>
      <c r="AB119" s="5" t="s">
        <v>3577</v>
      </c>
      <c r="AC119" s="5" t="s">
        <v>1772</v>
      </c>
    </row>
    <row r="120" spans="1:29">
      <c r="A120" s="5">
        <v>112</v>
      </c>
      <c r="B120" s="5" t="s">
        <v>4962</v>
      </c>
      <c r="C120" s="5" t="s">
        <v>5099</v>
      </c>
      <c r="D120" s="5">
        <v>551.63699999999994</v>
      </c>
      <c r="E120" s="5">
        <v>69.006</v>
      </c>
      <c r="F120" s="179">
        <v>6.8169790339323013</v>
      </c>
      <c r="G120" s="179">
        <v>45.771008253400623</v>
      </c>
      <c r="H120" s="46"/>
      <c r="I120" s="5">
        <v>2742</v>
      </c>
      <c r="K120" s="5" t="s">
        <v>2038</v>
      </c>
      <c r="M120" s="5" t="s">
        <v>1378</v>
      </c>
      <c r="P120" s="9">
        <v>5.7</v>
      </c>
      <c r="S120" s="5" t="s">
        <v>3577</v>
      </c>
      <c r="AC120" s="5" t="s">
        <v>1772</v>
      </c>
    </row>
    <row r="121" spans="1:29">
      <c r="A121" s="5">
        <v>113</v>
      </c>
      <c r="B121" s="5" t="s">
        <v>4963</v>
      </c>
      <c r="C121" s="5" t="s">
        <v>1032</v>
      </c>
      <c r="D121" s="5">
        <v>911.524</v>
      </c>
      <c r="E121" s="5">
        <v>212.84700000000001</v>
      </c>
      <c r="F121" s="179">
        <v>11.535991671616289</v>
      </c>
      <c r="G121" s="179">
        <v>46.993437350530364</v>
      </c>
      <c r="H121" s="6">
        <v>2160</v>
      </c>
      <c r="I121" s="5">
        <v>2112</v>
      </c>
      <c r="K121" s="5" t="s">
        <v>2037</v>
      </c>
      <c r="P121" s="9">
        <v>9.6999999999999993</v>
      </c>
      <c r="Q121" s="65">
        <v>1.8</v>
      </c>
      <c r="R121" s="5">
        <v>17</v>
      </c>
      <c r="S121" s="5" t="s">
        <v>1033</v>
      </c>
      <c r="T121" s="5">
        <v>14.12</v>
      </c>
      <c r="U121" s="5">
        <v>0.2</v>
      </c>
      <c r="V121" s="5">
        <v>0.9</v>
      </c>
      <c r="W121" s="57">
        <v>20</v>
      </c>
      <c r="Y121" s="219">
        <v>10.4</v>
      </c>
      <c r="Z121" s="172">
        <v>1.4</v>
      </c>
      <c r="AA121" s="172">
        <v>6</v>
      </c>
      <c r="AB121" s="5" t="s">
        <v>1033</v>
      </c>
      <c r="AC121" s="5" t="s">
        <v>1739</v>
      </c>
    </row>
    <row r="122" spans="1:29">
      <c r="A122" s="5">
        <v>114</v>
      </c>
      <c r="B122" s="5" t="s">
        <v>4964</v>
      </c>
      <c r="C122" s="5" t="s">
        <v>976</v>
      </c>
      <c r="D122" s="5">
        <v>900.6</v>
      </c>
      <c r="E122" s="5">
        <v>206.54</v>
      </c>
      <c r="F122" s="179">
        <v>11.388374412217413</v>
      </c>
      <c r="G122" s="179">
        <v>46.941820281772834</v>
      </c>
      <c r="H122" s="6">
        <v>1150</v>
      </c>
      <c r="I122" s="5">
        <v>1510</v>
      </c>
      <c r="K122" s="5" t="s">
        <v>2037</v>
      </c>
      <c r="P122" s="9">
        <v>36</v>
      </c>
      <c r="Q122" s="65">
        <v>8</v>
      </c>
      <c r="R122" s="5">
        <v>11</v>
      </c>
      <c r="S122" s="5" t="s">
        <v>1033</v>
      </c>
      <c r="Y122" s="219">
        <v>62</v>
      </c>
      <c r="Z122" s="172">
        <v>10</v>
      </c>
      <c r="AA122" s="172">
        <v>8</v>
      </c>
      <c r="AB122" s="5" t="s">
        <v>1033</v>
      </c>
      <c r="AC122" s="5" t="s">
        <v>1739</v>
      </c>
    </row>
    <row r="123" spans="1:29">
      <c r="A123" s="5">
        <v>115</v>
      </c>
      <c r="B123" s="5" t="s">
        <v>4772</v>
      </c>
      <c r="C123" s="5" t="s">
        <v>978</v>
      </c>
      <c r="D123" s="5">
        <v>904.60799999999995</v>
      </c>
      <c r="E123" s="5">
        <v>202.33600000000001</v>
      </c>
      <c r="F123" s="179">
        <v>11.438128541775246</v>
      </c>
      <c r="G123" s="179">
        <v>46.902225352624704</v>
      </c>
      <c r="H123" s="6">
        <v>1130</v>
      </c>
      <c r="I123" s="5">
        <v>1135</v>
      </c>
      <c r="K123" s="5" t="s">
        <v>2037</v>
      </c>
      <c r="P123" s="9">
        <v>6.8</v>
      </c>
      <c r="Q123" s="65">
        <v>0.8</v>
      </c>
      <c r="R123" s="5">
        <v>20</v>
      </c>
      <c r="S123" s="5" t="s">
        <v>1033</v>
      </c>
      <c r="T123" s="5">
        <v>13.6</v>
      </c>
      <c r="U123" s="5">
        <v>0.56999999999999995</v>
      </c>
      <c r="V123" s="5">
        <v>2.27</v>
      </c>
      <c r="W123" s="57">
        <v>16</v>
      </c>
      <c r="Y123" s="219">
        <v>13</v>
      </c>
      <c r="Z123" s="172">
        <v>2</v>
      </c>
      <c r="AA123" s="172">
        <v>8</v>
      </c>
      <c r="AB123" s="5" t="s">
        <v>1033</v>
      </c>
      <c r="AC123" s="5" t="s">
        <v>1739</v>
      </c>
    </row>
    <row r="124" spans="1:29">
      <c r="A124" s="5">
        <v>116</v>
      </c>
      <c r="B124" s="5" t="s">
        <v>4773</v>
      </c>
      <c r="C124" s="5" t="s">
        <v>4589</v>
      </c>
      <c r="D124" s="5">
        <v>905.76700000000005</v>
      </c>
      <c r="E124" s="5">
        <v>208.88200000000001</v>
      </c>
      <c r="F124" s="179">
        <v>11.457728658410662</v>
      </c>
      <c r="G124" s="179">
        <v>46.96049870289599</v>
      </c>
      <c r="H124" s="6">
        <v>1400</v>
      </c>
      <c r="I124" s="5">
        <v>1472</v>
      </c>
      <c r="K124" s="5" t="s">
        <v>2037</v>
      </c>
      <c r="P124" s="9">
        <v>4.3</v>
      </c>
      <c r="Q124" s="65">
        <v>1.1000000000000001</v>
      </c>
      <c r="R124" s="5">
        <v>9</v>
      </c>
      <c r="S124" s="5" t="s">
        <v>1033</v>
      </c>
      <c r="T124" s="5">
        <v>13.88</v>
      </c>
      <c r="U124" s="5">
        <v>0.26</v>
      </c>
      <c r="V124" s="5">
        <v>1.2</v>
      </c>
      <c r="W124" s="57">
        <v>21</v>
      </c>
      <c r="Y124" s="219">
        <v>7.2</v>
      </c>
      <c r="Z124" s="172">
        <v>1.4</v>
      </c>
      <c r="AA124" s="172">
        <v>6</v>
      </c>
      <c r="AB124" s="5" t="s">
        <v>1033</v>
      </c>
      <c r="AC124" s="5" t="s">
        <v>1739</v>
      </c>
    </row>
    <row r="125" spans="1:29">
      <c r="A125" s="5">
        <v>117</v>
      </c>
      <c r="B125" s="5" t="s">
        <v>4774</v>
      </c>
      <c r="C125" s="5" t="s">
        <v>4590</v>
      </c>
      <c r="D125" s="5">
        <v>906.76300000000003</v>
      </c>
      <c r="E125" s="5">
        <v>217.124</v>
      </c>
      <c r="F125" s="179">
        <v>11.476380288440568</v>
      </c>
      <c r="G125" s="179">
        <v>47.034079274164611</v>
      </c>
      <c r="H125" s="6">
        <v>1190</v>
      </c>
      <c r="I125" s="5">
        <v>1222</v>
      </c>
      <c r="K125" s="5" t="s">
        <v>2037</v>
      </c>
      <c r="P125" s="9">
        <v>9.1999999999999993</v>
      </c>
      <c r="Q125" s="65">
        <v>2.2000000000000002</v>
      </c>
      <c r="R125" s="5">
        <v>9</v>
      </c>
      <c r="S125" s="5" t="s">
        <v>1033</v>
      </c>
      <c r="Y125" s="219">
        <v>10</v>
      </c>
      <c r="Z125" s="172">
        <v>2</v>
      </c>
      <c r="AA125" s="172">
        <v>14</v>
      </c>
      <c r="AB125" s="5" t="s">
        <v>1033</v>
      </c>
      <c r="AC125" s="5" t="s">
        <v>1739</v>
      </c>
    </row>
    <row r="126" spans="1:29">
      <c r="A126" s="5">
        <v>118</v>
      </c>
      <c r="B126" s="5" t="s">
        <v>4775</v>
      </c>
      <c r="C126" s="5" t="s">
        <v>4592</v>
      </c>
      <c r="D126" s="5">
        <v>893.33</v>
      </c>
      <c r="E126" s="5">
        <v>232.988</v>
      </c>
      <c r="F126" s="179">
        <v>11.310171268369444</v>
      </c>
      <c r="G126" s="179">
        <v>47.182687684714274</v>
      </c>
      <c r="H126" s="6">
        <v>2050</v>
      </c>
      <c r="I126" s="5">
        <v>2046</v>
      </c>
      <c r="K126" s="5" t="s">
        <v>2037</v>
      </c>
      <c r="P126" s="9">
        <v>60</v>
      </c>
      <c r="Q126" s="65">
        <v>8</v>
      </c>
      <c r="R126" s="5">
        <v>17</v>
      </c>
      <c r="S126" s="5" t="s">
        <v>1033</v>
      </c>
      <c r="T126" s="5">
        <v>12.16</v>
      </c>
      <c r="U126" s="5">
        <v>0.24</v>
      </c>
      <c r="V126" s="5">
        <v>1.78</v>
      </c>
      <c r="W126" s="57">
        <v>57</v>
      </c>
      <c r="Y126" s="219">
        <v>65</v>
      </c>
      <c r="Z126" s="172">
        <v>14</v>
      </c>
      <c r="AA126" s="172">
        <v>10</v>
      </c>
      <c r="AB126" s="5" t="s">
        <v>1033</v>
      </c>
      <c r="AC126" s="5" t="s">
        <v>1739</v>
      </c>
    </row>
    <row r="127" spans="1:29">
      <c r="A127" s="5">
        <v>119</v>
      </c>
      <c r="B127" s="5" t="s">
        <v>4776</v>
      </c>
      <c r="C127" s="5" t="s">
        <v>4593</v>
      </c>
      <c r="D127" s="5">
        <v>893.99900000000002</v>
      </c>
      <c r="E127" s="5">
        <v>222.20699999999999</v>
      </c>
      <c r="F127" s="179">
        <v>11.311955064786195</v>
      </c>
      <c r="G127" s="179">
        <v>47.085533919065128</v>
      </c>
      <c r="H127" s="6">
        <v>2280</v>
      </c>
      <c r="I127" s="5">
        <v>2179</v>
      </c>
      <c r="K127" s="5" t="s">
        <v>2037</v>
      </c>
      <c r="P127" s="9">
        <v>31</v>
      </c>
      <c r="Q127" s="65">
        <v>6</v>
      </c>
      <c r="R127" s="5">
        <v>16</v>
      </c>
      <c r="S127" s="5" t="s">
        <v>1033</v>
      </c>
      <c r="T127" s="5">
        <v>13.01</v>
      </c>
      <c r="U127" s="5">
        <v>0.25</v>
      </c>
      <c r="V127" s="5">
        <v>1.67</v>
      </c>
      <c r="W127" s="57">
        <v>46</v>
      </c>
      <c r="Y127" s="219">
        <v>58</v>
      </c>
      <c r="Z127" s="172">
        <v>8</v>
      </c>
      <c r="AA127" s="172">
        <v>6</v>
      </c>
      <c r="AB127" s="5" t="s">
        <v>1033</v>
      </c>
      <c r="AC127" s="5" t="s">
        <v>1739</v>
      </c>
    </row>
    <row r="128" spans="1:29">
      <c r="A128" s="5">
        <v>120</v>
      </c>
      <c r="B128" s="5" t="s">
        <v>4777</v>
      </c>
      <c r="C128" s="5" t="s">
        <v>4594</v>
      </c>
      <c r="D128" s="5">
        <v>898.93100000000004</v>
      </c>
      <c r="E128" s="5">
        <v>217.886</v>
      </c>
      <c r="F128" s="179">
        <v>11.373967662944175</v>
      </c>
      <c r="G128" s="179">
        <v>47.044505767477851</v>
      </c>
      <c r="H128" s="6">
        <v>1370</v>
      </c>
      <c r="I128" s="5">
        <v>1378</v>
      </c>
      <c r="K128" s="5" t="s">
        <v>2037</v>
      </c>
      <c r="P128" s="9">
        <v>22</v>
      </c>
      <c r="Q128" s="65">
        <v>4</v>
      </c>
      <c r="R128" s="5">
        <v>14</v>
      </c>
      <c r="S128" s="5" t="s">
        <v>1033</v>
      </c>
      <c r="T128" s="5">
        <v>12.99</v>
      </c>
      <c r="U128" s="5">
        <v>0.25</v>
      </c>
      <c r="V128" s="5">
        <v>1.82</v>
      </c>
      <c r="W128" s="57">
        <v>54</v>
      </c>
      <c r="Y128" s="219">
        <v>84</v>
      </c>
      <c r="Z128" s="172">
        <v>16</v>
      </c>
      <c r="AA128" s="172">
        <v>10</v>
      </c>
      <c r="AB128" s="5" t="s">
        <v>1033</v>
      </c>
      <c r="AC128" s="5" t="s">
        <v>1739</v>
      </c>
    </row>
    <row r="129" spans="1:29">
      <c r="A129" s="5">
        <v>121</v>
      </c>
      <c r="B129" s="5" t="s">
        <v>4778</v>
      </c>
      <c r="C129" s="5" t="s">
        <v>4595</v>
      </c>
      <c r="D129" s="5">
        <v>900.95399999999995</v>
      </c>
      <c r="E129" s="5">
        <v>233.57</v>
      </c>
      <c r="F129" s="179">
        <v>11.411021277654447</v>
      </c>
      <c r="G129" s="179">
        <v>47.184487015683317</v>
      </c>
      <c r="H129" s="6">
        <v>930</v>
      </c>
      <c r="I129" s="5">
        <v>981</v>
      </c>
      <c r="K129" s="5" t="s">
        <v>2037</v>
      </c>
      <c r="P129" s="9">
        <v>35</v>
      </c>
      <c r="Q129" s="65">
        <v>6</v>
      </c>
      <c r="R129" s="5">
        <v>13</v>
      </c>
      <c r="S129" s="5" t="s">
        <v>1033</v>
      </c>
      <c r="T129" s="5">
        <v>12.28</v>
      </c>
      <c r="U129" s="5">
        <v>0.49</v>
      </c>
      <c r="V129" s="5">
        <v>1.9</v>
      </c>
      <c r="W129" s="57">
        <v>15</v>
      </c>
      <c r="Y129" s="219">
        <v>54</v>
      </c>
      <c r="Z129" s="172">
        <v>10</v>
      </c>
      <c r="AA129" s="172">
        <v>21</v>
      </c>
      <c r="AB129" s="5" t="s">
        <v>1033</v>
      </c>
      <c r="AC129" s="5" t="s">
        <v>1739</v>
      </c>
    </row>
    <row r="130" spans="1:29">
      <c r="A130" s="5">
        <v>122</v>
      </c>
      <c r="B130" s="5" t="s">
        <v>4779</v>
      </c>
      <c r="C130" s="5" t="s">
        <v>4597</v>
      </c>
      <c r="D130" s="5">
        <v>902.30499999999995</v>
      </c>
      <c r="E130" s="5">
        <v>199.7</v>
      </c>
      <c r="F130" s="179">
        <v>11.40618884087516</v>
      </c>
      <c r="G130" s="179">
        <v>46.879596448342348</v>
      </c>
      <c r="H130" s="6">
        <v>1000</v>
      </c>
      <c r="I130" s="5">
        <v>969</v>
      </c>
      <c r="K130" s="5" t="s">
        <v>2037</v>
      </c>
      <c r="P130" s="9">
        <v>12</v>
      </c>
      <c r="Q130" s="65">
        <v>2</v>
      </c>
      <c r="R130" s="5">
        <v>10</v>
      </c>
      <c r="S130" s="5" t="s">
        <v>1033</v>
      </c>
      <c r="T130" s="5">
        <v>13.71</v>
      </c>
      <c r="U130" s="5">
        <v>0.28000000000000003</v>
      </c>
      <c r="V130" s="5">
        <v>1.25</v>
      </c>
      <c r="W130" s="57">
        <v>20</v>
      </c>
      <c r="Y130" s="219">
        <v>13</v>
      </c>
      <c r="Z130" s="172">
        <v>3</v>
      </c>
      <c r="AA130" s="172">
        <v>12</v>
      </c>
      <c r="AB130" s="5" t="s">
        <v>1033</v>
      </c>
      <c r="AC130" s="5" t="s">
        <v>1739</v>
      </c>
    </row>
    <row r="131" spans="1:29">
      <c r="A131" s="5">
        <v>123</v>
      </c>
      <c r="B131" s="5" t="s">
        <v>4780</v>
      </c>
      <c r="C131" s="5" t="s">
        <v>3569</v>
      </c>
      <c r="D131" s="5">
        <v>905.22900000000004</v>
      </c>
      <c r="E131" s="5">
        <v>199.62799999999999</v>
      </c>
      <c r="F131" s="179">
        <v>11.444450411821595</v>
      </c>
      <c r="G131" s="179">
        <v>46.877612544639746</v>
      </c>
      <c r="H131" s="6">
        <v>950</v>
      </c>
      <c r="I131" s="5">
        <v>944</v>
      </c>
      <c r="K131" s="5" t="s">
        <v>2037</v>
      </c>
      <c r="P131" s="9">
        <v>12</v>
      </c>
      <c r="Q131" s="65">
        <v>2</v>
      </c>
      <c r="R131" s="5">
        <v>18</v>
      </c>
      <c r="S131" s="5" t="s">
        <v>1033</v>
      </c>
      <c r="T131" s="5">
        <v>14.26</v>
      </c>
      <c r="U131" s="5">
        <v>0.14000000000000001</v>
      </c>
      <c r="V131" s="5">
        <v>1.28</v>
      </c>
      <c r="W131" s="57">
        <v>82</v>
      </c>
      <c r="Y131" s="219">
        <v>17</v>
      </c>
      <c r="Z131" s="172">
        <v>2</v>
      </c>
      <c r="AA131" s="172">
        <v>12</v>
      </c>
      <c r="AB131" s="5" t="s">
        <v>1033</v>
      </c>
      <c r="AC131" s="5" t="s">
        <v>1739</v>
      </c>
    </row>
    <row r="132" spans="1:29">
      <c r="A132" s="5">
        <v>124</v>
      </c>
      <c r="B132" s="5" t="s">
        <v>4781</v>
      </c>
      <c r="C132" s="5" t="s">
        <v>3788</v>
      </c>
      <c r="D132" s="5">
        <v>891.98</v>
      </c>
      <c r="E132" s="5">
        <v>236.762</v>
      </c>
      <c r="F132" s="179">
        <v>11.29483170742667</v>
      </c>
      <c r="G132" s="179">
        <v>47.217191244838602</v>
      </c>
      <c r="H132" s="6">
        <v>1380</v>
      </c>
      <c r="I132" s="5">
        <v>1363</v>
      </c>
      <c r="K132" s="5" t="s">
        <v>2037</v>
      </c>
      <c r="P132" s="9">
        <v>62</v>
      </c>
      <c r="Q132" s="65">
        <v>10</v>
      </c>
      <c r="R132" s="5">
        <v>10</v>
      </c>
      <c r="S132" s="5" t="s">
        <v>1033</v>
      </c>
      <c r="T132" s="5">
        <v>12.72</v>
      </c>
      <c r="U132" s="5">
        <v>0.19</v>
      </c>
      <c r="V132" s="5">
        <v>2.17</v>
      </c>
      <c r="W132" s="57">
        <v>126</v>
      </c>
      <c r="Y132" s="219">
        <v>63</v>
      </c>
      <c r="Z132" s="172">
        <v>6</v>
      </c>
      <c r="AA132" s="172">
        <v>24</v>
      </c>
      <c r="AB132" s="5" t="s">
        <v>1033</v>
      </c>
      <c r="AC132" s="5" t="s">
        <v>1739</v>
      </c>
    </row>
    <row r="133" spans="1:29">
      <c r="A133" s="5">
        <v>125</v>
      </c>
      <c r="B133" s="5" t="s">
        <v>4782</v>
      </c>
      <c r="C133" s="5" t="s">
        <v>3791</v>
      </c>
      <c r="D133" s="5">
        <v>903.09299999999996</v>
      </c>
      <c r="E133" s="5">
        <v>228.49600000000001</v>
      </c>
      <c r="F133" s="179">
        <v>11.435791375603767</v>
      </c>
      <c r="G133" s="179">
        <v>47.137928092741397</v>
      </c>
      <c r="H133" s="6">
        <v>1200</v>
      </c>
      <c r="I133" s="5">
        <v>1293</v>
      </c>
      <c r="K133" s="5" t="s">
        <v>2037</v>
      </c>
      <c r="P133" s="9">
        <v>28</v>
      </c>
      <c r="Q133" s="65">
        <v>6</v>
      </c>
      <c r="R133" s="5">
        <v>14</v>
      </c>
      <c r="S133" s="5" t="s">
        <v>1033</v>
      </c>
      <c r="T133" s="5">
        <v>10.98</v>
      </c>
      <c r="U133" s="5">
        <v>0.41</v>
      </c>
      <c r="V133" s="5">
        <v>1.61</v>
      </c>
      <c r="W133" s="57">
        <v>15</v>
      </c>
      <c r="Y133" s="219">
        <v>70</v>
      </c>
      <c r="Z133" s="172">
        <v>10</v>
      </c>
      <c r="AA133" s="172">
        <v>11</v>
      </c>
      <c r="AB133" s="5" t="s">
        <v>1033</v>
      </c>
      <c r="AC133" s="5" t="s">
        <v>1739</v>
      </c>
    </row>
    <row r="134" spans="1:29">
      <c r="A134" s="5">
        <v>126</v>
      </c>
      <c r="B134" s="5" t="s">
        <v>4783</v>
      </c>
      <c r="C134" s="5" t="s">
        <v>3787</v>
      </c>
      <c r="D134" s="5">
        <v>906.08799999999997</v>
      </c>
      <c r="E134" s="5">
        <v>200.18799999999999</v>
      </c>
      <c r="F134" s="179">
        <v>11.456081270164852</v>
      </c>
      <c r="G134" s="179">
        <v>46.882248099491093</v>
      </c>
      <c r="H134" s="6">
        <v>950</v>
      </c>
      <c r="I134" s="5">
        <v>1005</v>
      </c>
      <c r="K134" s="5" t="s">
        <v>2037</v>
      </c>
      <c r="P134" s="9">
        <v>8.6</v>
      </c>
      <c r="Q134" s="65">
        <v>1.2</v>
      </c>
      <c r="R134" s="5">
        <v>16</v>
      </c>
      <c r="S134" s="5" t="s">
        <v>1033</v>
      </c>
      <c r="T134" s="5">
        <v>13.6</v>
      </c>
      <c r="U134" s="5">
        <v>0.56999999999999995</v>
      </c>
      <c r="V134" s="5">
        <v>2.27</v>
      </c>
      <c r="W134" s="57">
        <v>16</v>
      </c>
      <c r="Y134" s="219">
        <v>14</v>
      </c>
      <c r="Z134" s="172">
        <v>2</v>
      </c>
      <c r="AA134" s="172">
        <v>14</v>
      </c>
      <c r="AB134" s="5" t="s">
        <v>1033</v>
      </c>
      <c r="AC134" s="5" t="s">
        <v>1739</v>
      </c>
    </row>
    <row r="135" spans="1:29">
      <c r="A135" s="5">
        <v>127</v>
      </c>
      <c r="B135" s="5" t="s">
        <v>4784</v>
      </c>
      <c r="C135" s="5" t="s">
        <v>4027</v>
      </c>
      <c r="D135" s="5">
        <v>901.39800000000002</v>
      </c>
      <c r="E135" s="5">
        <v>233.73699999999999</v>
      </c>
      <c r="F135" s="179">
        <v>11.416983897764624</v>
      </c>
      <c r="G135" s="179">
        <v>47.185784804872526</v>
      </c>
      <c r="H135" s="6">
        <v>870</v>
      </c>
      <c r="I135" s="5">
        <v>831</v>
      </c>
      <c r="K135" s="5" t="s">
        <v>2037</v>
      </c>
      <c r="P135" s="9">
        <v>40</v>
      </c>
      <c r="Q135" s="65">
        <v>6</v>
      </c>
      <c r="R135" s="5">
        <v>16</v>
      </c>
      <c r="S135" s="5" t="s">
        <v>1033</v>
      </c>
      <c r="T135" s="5">
        <v>12.97</v>
      </c>
      <c r="U135" s="5">
        <v>0.24</v>
      </c>
      <c r="V135" s="5">
        <v>1.39</v>
      </c>
      <c r="W135" s="57">
        <v>33</v>
      </c>
      <c r="Y135" s="219">
        <v>69</v>
      </c>
      <c r="Z135" s="172">
        <v>6</v>
      </c>
      <c r="AA135" s="172">
        <v>11</v>
      </c>
      <c r="AB135" s="5" t="s">
        <v>1033</v>
      </c>
      <c r="AC135" s="5" t="s">
        <v>1739</v>
      </c>
    </row>
    <row r="136" spans="1:29">
      <c r="A136" s="5">
        <v>128</v>
      </c>
      <c r="B136" s="5" t="s">
        <v>4967</v>
      </c>
      <c r="C136" s="5" t="s">
        <v>4029</v>
      </c>
      <c r="D136" s="5">
        <v>897.10500000000002</v>
      </c>
      <c r="E136" s="5">
        <v>209.06399999999999</v>
      </c>
      <c r="F136" s="179">
        <v>11.344179921058787</v>
      </c>
      <c r="G136" s="179">
        <v>46.9660703136149</v>
      </c>
      <c r="H136" s="6">
        <v>1300</v>
      </c>
      <c r="I136" s="5">
        <v>1266</v>
      </c>
      <c r="K136" s="5" t="s">
        <v>2037</v>
      </c>
      <c r="P136" s="9">
        <v>57</v>
      </c>
      <c r="Q136" s="65">
        <v>12</v>
      </c>
      <c r="R136" s="5">
        <v>10</v>
      </c>
      <c r="S136" s="5" t="s">
        <v>1033</v>
      </c>
      <c r="Y136" s="219">
        <v>71</v>
      </c>
      <c r="Z136" s="172">
        <v>10</v>
      </c>
      <c r="AA136" s="172">
        <v>12</v>
      </c>
      <c r="AB136" s="5" t="s">
        <v>1033</v>
      </c>
      <c r="AC136" s="5" t="s">
        <v>1739</v>
      </c>
    </row>
    <row r="137" spans="1:29">
      <c r="A137" s="5">
        <v>129</v>
      </c>
      <c r="B137" s="5" t="s">
        <v>4968</v>
      </c>
      <c r="C137" s="5" t="s">
        <v>4030</v>
      </c>
      <c r="D137" s="5">
        <v>911.23500000000001</v>
      </c>
      <c r="E137" s="5">
        <v>208.48400000000001</v>
      </c>
      <c r="F137" s="179">
        <v>11.529201368625813</v>
      </c>
      <c r="G137" s="179">
        <v>46.954380240994084</v>
      </c>
      <c r="H137" s="6">
        <v>1625</v>
      </c>
      <c r="I137" s="5">
        <v>1670</v>
      </c>
      <c r="K137" s="5" t="s">
        <v>2037</v>
      </c>
      <c r="P137" s="9">
        <v>9.9</v>
      </c>
      <c r="Q137" s="65">
        <v>3.6</v>
      </c>
      <c r="R137" s="5">
        <v>8</v>
      </c>
      <c r="S137" s="5" t="s">
        <v>1033</v>
      </c>
      <c r="Y137" s="219">
        <v>13</v>
      </c>
      <c r="Z137" s="172">
        <v>2</v>
      </c>
      <c r="AA137" s="172">
        <v>16</v>
      </c>
      <c r="AB137" s="5" t="s">
        <v>1033</v>
      </c>
      <c r="AC137" s="5" t="s">
        <v>1739</v>
      </c>
    </row>
    <row r="138" spans="1:29">
      <c r="A138" s="5">
        <v>130</v>
      </c>
      <c r="B138" s="5" t="s">
        <v>4969</v>
      </c>
      <c r="C138" s="5" t="s">
        <v>3545</v>
      </c>
      <c r="D138" s="5">
        <v>900.16499999999996</v>
      </c>
      <c r="E138" s="5">
        <v>233.24100000000001</v>
      </c>
      <c r="F138" s="179">
        <v>11.400404755227779</v>
      </c>
      <c r="G138" s="179">
        <v>47.181890450269506</v>
      </c>
      <c r="H138" s="6">
        <v>1020</v>
      </c>
      <c r="I138" s="5">
        <v>1018</v>
      </c>
      <c r="K138" s="5" t="s">
        <v>2037</v>
      </c>
      <c r="P138" s="9">
        <v>54</v>
      </c>
      <c r="Q138" s="65">
        <v>14</v>
      </c>
      <c r="R138" s="5">
        <v>10</v>
      </c>
      <c r="S138" s="5" t="s">
        <v>1033</v>
      </c>
      <c r="Y138" s="219">
        <v>67</v>
      </c>
      <c r="Z138" s="172">
        <v>8</v>
      </c>
      <c r="AA138" s="172">
        <v>12</v>
      </c>
      <c r="AB138" s="5" t="s">
        <v>1033</v>
      </c>
      <c r="AC138" s="5" t="s">
        <v>1739</v>
      </c>
    </row>
    <row r="139" spans="1:29">
      <c r="A139" s="5">
        <v>131</v>
      </c>
      <c r="B139" s="5" t="s">
        <v>4970</v>
      </c>
      <c r="C139" s="5" t="s">
        <v>4022</v>
      </c>
      <c r="D139" s="5">
        <v>902.15300000000002</v>
      </c>
      <c r="E139" s="5">
        <v>207.59899999999999</v>
      </c>
      <c r="F139" s="179">
        <v>11.409450957624006</v>
      </c>
      <c r="G139" s="179">
        <v>46.950628722743204</v>
      </c>
      <c r="H139" s="6">
        <v>1220</v>
      </c>
      <c r="I139" s="5">
        <v>1296</v>
      </c>
      <c r="K139" s="5" t="s">
        <v>2037</v>
      </c>
      <c r="P139" s="9">
        <v>17</v>
      </c>
      <c r="Q139" s="65">
        <v>4</v>
      </c>
      <c r="R139" s="5">
        <v>19</v>
      </c>
      <c r="S139" s="5" t="s">
        <v>1033</v>
      </c>
      <c r="Y139" s="219">
        <v>68</v>
      </c>
      <c r="Z139" s="172">
        <v>14</v>
      </c>
      <c r="AA139" s="172">
        <v>10</v>
      </c>
      <c r="AB139" s="5" t="s">
        <v>1033</v>
      </c>
      <c r="AC139" s="5" t="s">
        <v>1739</v>
      </c>
    </row>
    <row r="140" spans="1:29">
      <c r="A140" s="5">
        <v>132</v>
      </c>
      <c r="B140" s="5" t="s">
        <v>4971</v>
      </c>
      <c r="C140" s="5" t="s">
        <v>4023</v>
      </c>
      <c r="D140" s="5">
        <v>899.80899999999997</v>
      </c>
      <c r="E140" s="5">
        <v>240.18299999999999</v>
      </c>
      <c r="F140" s="179">
        <v>11.400345055438343</v>
      </c>
      <c r="G140" s="179">
        <v>47.244414631356761</v>
      </c>
      <c r="H140" s="6">
        <v>620</v>
      </c>
      <c r="I140" s="5">
        <v>652</v>
      </c>
      <c r="K140" s="5" t="s">
        <v>2037</v>
      </c>
      <c r="P140" s="9">
        <v>13</v>
      </c>
      <c r="Q140" s="65">
        <v>2</v>
      </c>
      <c r="R140" s="5">
        <v>6</v>
      </c>
      <c r="S140" s="5" t="s">
        <v>1033</v>
      </c>
      <c r="Y140" s="219">
        <v>67</v>
      </c>
      <c r="Z140" s="172">
        <v>6</v>
      </c>
      <c r="AA140" s="172">
        <v>9</v>
      </c>
      <c r="AB140" s="5" t="s">
        <v>1033</v>
      </c>
      <c r="AC140" s="5" t="s">
        <v>1739</v>
      </c>
    </row>
    <row r="141" spans="1:29">
      <c r="A141" s="5">
        <v>133</v>
      </c>
      <c r="B141" s="5" t="s">
        <v>4972</v>
      </c>
      <c r="C141" s="5" t="s">
        <v>3063</v>
      </c>
      <c r="D141" s="5">
        <v>910.55</v>
      </c>
      <c r="E141" s="5">
        <v>198.60300000000001</v>
      </c>
      <c r="F141" s="179">
        <v>11.513460138426085</v>
      </c>
      <c r="G141" s="179">
        <v>46.865938556154397</v>
      </c>
      <c r="H141" s="6">
        <v>1200</v>
      </c>
      <c r="I141" s="5">
        <v>1162</v>
      </c>
      <c r="K141" s="5" t="s">
        <v>2037</v>
      </c>
      <c r="P141" s="9">
        <v>9.4</v>
      </c>
      <c r="Q141" s="65">
        <v>1.5</v>
      </c>
      <c r="R141" s="5">
        <v>8</v>
      </c>
      <c r="S141" s="5" t="s">
        <v>1033</v>
      </c>
      <c r="T141" s="5">
        <v>13.98</v>
      </c>
      <c r="U141" s="5">
        <v>0.17</v>
      </c>
      <c r="V141" s="5">
        <v>1.33</v>
      </c>
      <c r="W141" s="57">
        <v>63</v>
      </c>
      <c r="Y141" s="219">
        <v>15</v>
      </c>
      <c r="Z141" s="172">
        <v>2</v>
      </c>
      <c r="AA141" s="172">
        <v>14</v>
      </c>
      <c r="AB141" s="5" t="s">
        <v>1033</v>
      </c>
      <c r="AC141" s="5" t="s">
        <v>1181</v>
      </c>
    </row>
    <row r="142" spans="1:29">
      <c r="A142" s="5">
        <v>134</v>
      </c>
      <c r="B142" s="5" t="s">
        <v>4973</v>
      </c>
      <c r="C142" s="5" t="s">
        <v>3064</v>
      </c>
      <c r="D142" s="5">
        <v>910.68499999999995</v>
      </c>
      <c r="E142" s="5">
        <v>197.65899999999999</v>
      </c>
      <c r="F142" s="179">
        <v>11.514583947115192</v>
      </c>
      <c r="G142" s="179">
        <v>46.857395263670917</v>
      </c>
      <c r="H142" s="6">
        <v>920</v>
      </c>
      <c r="I142" s="5">
        <v>1032</v>
      </c>
      <c r="K142" s="5" t="s">
        <v>2037</v>
      </c>
      <c r="P142" s="9">
        <v>12</v>
      </c>
      <c r="Q142" s="65">
        <v>2</v>
      </c>
      <c r="R142" s="5">
        <v>21</v>
      </c>
      <c r="S142" s="5" t="s">
        <v>1033</v>
      </c>
      <c r="T142" s="5">
        <v>14.1</v>
      </c>
      <c r="U142" s="5">
        <v>0.17</v>
      </c>
      <c r="V142" s="5">
        <v>1.0900000000000001</v>
      </c>
      <c r="W142" s="57">
        <v>40</v>
      </c>
      <c r="Y142" s="219">
        <v>22</v>
      </c>
      <c r="Z142" s="172">
        <v>4</v>
      </c>
      <c r="AA142" s="172">
        <v>8</v>
      </c>
      <c r="AB142" s="5" t="s">
        <v>1033</v>
      </c>
      <c r="AC142" s="5" t="s">
        <v>1181</v>
      </c>
    </row>
    <row r="143" spans="1:29">
      <c r="A143" s="5">
        <v>135</v>
      </c>
      <c r="B143" s="5" t="s">
        <v>5194</v>
      </c>
      <c r="C143" s="5" t="s">
        <v>3065</v>
      </c>
      <c r="D143" s="5">
        <v>911.40200000000004</v>
      </c>
      <c r="E143" s="5">
        <v>197.184</v>
      </c>
      <c r="F143" s="179">
        <v>11.52364868387248</v>
      </c>
      <c r="G143" s="179">
        <v>46.852792636754693</v>
      </c>
      <c r="H143" s="6">
        <v>930</v>
      </c>
      <c r="I143" s="5">
        <v>922</v>
      </c>
      <c r="K143" s="5" t="s">
        <v>2037</v>
      </c>
      <c r="P143" s="9">
        <v>13</v>
      </c>
      <c r="Q143" s="65">
        <v>2</v>
      </c>
      <c r="R143" s="5">
        <v>18</v>
      </c>
      <c r="S143" s="5" t="s">
        <v>1033</v>
      </c>
      <c r="T143" s="5">
        <v>13.88</v>
      </c>
      <c r="U143" s="5">
        <v>0.14000000000000001</v>
      </c>
      <c r="V143" s="5">
        <v>1.35</v>
      </c>
      <c r="W143" s="57">
        <v>100</v>
      </c>
      <c r="Y143" s="219">
        <v>24</v>
      </c>
      <c r="Z143" s="172">
        <v>2</v>
      </c>
      <c r="AA143" s="172">
        <v>10</v>
      </c>
      <c r="AB143" s="5" t="s">
        <v>1033</v>
      </c>
      <c r="AC143" s="5" t="s">
        <v>1181</v>
      </c>
    </row>
    <row r="144" spans="1:29">
      <c r="A144" s="5">
        <v>136</v>
      </c>
      <c r="B144" s="5" t="s">
        <v>5195</v>
      </c>
      <c r="C144" s="5" t="s">
        <v>3066</v>
      </c>
      <c r="D144" s="5">
        <v>911.84799999999996</v>
      </c>
      <c r="E144" s="5">
        <v>195.95</v>
      </c>
      <c r="F144" s="179">
        <v>11.528643775923467</v>
      </c>
      <c r="G144" s="179">
        <v>46.841498267771073</v>
      </c>
      <c r="H144" s="6">
        <v>880</v>
      </c>
      <c r="I144" s="5">
        <v>870</v>
      </c>
      <c r="K144" s="5" t="s">
        <v>2037</v>
      </c>
      <c r="P144" s="9">
        <v>24</v>
      </c>
      <c r="Q144" s="65">
        <v>6</v>
      </c>
      <c r="R144" s="5">
        <v>17</v>
      </c>
      <c r="S144" s="5" t="s">
        <v>1033</v>
      </c>
      <c r="T144" s="5">
        <v>13.28</v>
      </c>
      <c r="U144" s="5">
        <v>0.56000000000000005</v>
      </c>
      <c r="V144" s="5">
        <v>2.02</v>
      </c>
      <c r="W144" s="57">
        <v>13</v>
      </c>
      <c r="Y144" s="219">
        <v>81</v>
      </c>
      <c r="Z144" s="172">
        <v>18</v>
      </c>
      <c r="AA144" s="172">
        <v>8</v>
      </c>
      <c r="AB144" s="5" t="s">
        <v>1033</v>
      </c>
      <c r="AC144" s="5" t="s">
        <v>1181</v>
      </c>
    </row>
    <row r="145" spans="1:29">
      <c r="A145" s="5">
        <v>137</v>
      </c>
      <c r="B145" s="5" t="s">
        <v>5196</v>
      </c>
      <c r="C145" s="5" t="s">
        <v>3067</v>
      </c>
      <c r="D145" s="5">
        <v>912.06</v>
      </c>
      <c r="E145" s="5">
        <v>198.35900000000001</v>
      </c>
      <c r="F145" s="179">
        <v>11.5330704646094</v>
      </c>
      <c r="G145" s="179">
        <v>46.863039175750664</v>
      </c>
      <c r="H145" s="6">
        <v>1080</v>
      </c>
      <c r="I145" s="5">
        <v>1123</v>
      </c>
      <c r="K145" s="5" t="s">
        <v>2037</v>
      </c>
      <c r="P145" s="9">
        <v>13</v>
      </c>
      <c r="Q145" s="65">
        <v>2</v>
      </c>
      <c r="R145" s="5">
        <v>15</v>
      </c>
      <c r="S145" s="5" t="s">
        <v>1033</v>
      </c>
      <c r="T145" s="5">
        <v>13.8</v>
      </c>
      <c r="U145" s="5">
        <v>0.19</v>
      </c>
      <c r="V145" s="5">
        <v>1.39</v>
      </c>
      <c r="W145" s="57">
        <v>55</v>
      </c>
      <c r="Y145" s="219">
        <v>21</v>
      </c>
      <c r="Z145" s="172">
        <v>4</v>
      </c>
      <c r="AA145" s="172">
        <v>10</v>
      </c>
      <c r="AB145" s="5" t="s">
        <v>1033</v>
      </c>
      <c r="AC145" s="5" t="s">
        <v>1181</v>
      </c>
    </row>
    <row r="146" spans="1:29">
      <c r="A146" s="5">
        <v>138</v>
      </c>
      <c r="B146" s="5" t="s">
        <v>5197</v>
      </c>
      <c r="C146" s="5" t="s">
        <v>4371</v>
      </c>
      <c r="D146" s="5">
        <v>900.91099999999994</v>
      </c>
      <c r="E146" s="5">
        <v>207.61199999999999</v>
      </c>
      <c r="F146" s="179">
        <v>11.393164845075395</v>
      </c>
      <c r="G146" s="179">
        <v>46.951310008340997</v>
      </c>
      <c r="H146" s="6">
        <v>1150</v>
      </c>
      <c r="I146" s="5">
        <v>1147</v>
      </c>
      <c r="K146" s="5" t="s">
        <v>2038</v>
      </c>
      <c r="P146" s="9">
        <v>26</v>
      </c>
      <c r="Q146" s="65">
        <v>8</v>
      </c>
      <c r="R146" s="5">
        <v>10</v>
      </c>
      <c r="S146" s="5" t="s">
        <v>1033</v>
      </c>
      <c r="AC146" s="5" t="s">
        <v>1739</v>
      </c>
    </row>
    <row r="147" spans="1:29">
      <c r="A147" s="5">
        <v>139</v>
      </c>
      <c r="B147" s="5" t="s">
        <v>5198</v>
      </c>
      <c r="C147" s="5" t="s">
        <v>4596</v>
      </c>
      <c r="D147" s="5">
        <v>895.76599999999996</v>
      </c>
      <c r="E147" s="5">
        <v>212.26599999999999</v>
      </c>
      <c r="F147" s="179">
        <v>11.328696227903492</v>
      </c>
      <c r="G147" s="179">
        <v>46.995436082915987</v>
      </c>
      <c r="H147" s="6">
        <v>2180</v>
      </c>
      <c r="I147" s="5">
        <v>2284</v>
      </c>
      <c r="K147" s="5" t="s">
        <v>2038</v>
      </c>
      <c r="P147" s="9">
        <v>41</v>
      </c>
      <c r="Q147" s="65">
        <v>8</v>
      </c>
      <c r="R147" s="5">
        <v>16</v>
      </c>
      <c r="S147" s="5" t="s">
        <v>1033</v>
      </c>
      <c r="T147" s="5">
        <v>13.5</v>
      </c>
      <c r="U147" s="5">
        <v>0.2</v>
      </c>
      <c r="V147" s="5">
        <v>1.26</v>
      </c>
      <c r="W147" s="57">
        <v>40</v>
      </c>
      <c r="AC147" s="5" t="s">
        <v>1739</v>
      </c>
    </row>
    <row r="148" spans="1:29">
      <c r="A148" s="5">
        <v>140</v>
      </c>
      <c r="B148" s="5" t="s">
        <v>5199</v>
      </c>
      <c r="C148" s="5" t="s">
        <v>5100</v>
      </c>
      <c r="D148" s="5">
        <v>546.423</v>
      </c>
      <c r="E148" s="5">
        <v>51.15</v>
      </c>
      <c r="F148" s="179">
        <v>6.751967889142052</v>
      </c>
      <c r="G148" s="179">
        <v>45.610010642536153</v>
      </c>
      <c r="H148" s="46"/>
      <c r="I148" s="5">
        <v>1042</v>
      </c>
      <c r="K148" s="5" t="s">
        <v>2037</v>
      </c>
      <c r="M148" s="5" t="s">
        <v>865</v>
      </c>
      <c r="P148" s="9">
        <v>4.3</v>
      </c>
      <c r="S148" s="5" t="s">
        <v>3543</v>
      </c>
      <c r="Y148" s="219">
        <v>19.3</v>
      </c>
      <c r="AB148" s="5" t="s">
        <v>3577</v>
      </c>
      <c r="AC148" s="5" t="s">
        <v>600</v>
      </c>
    </row>
    <row r="149" spans="1:29" s="28" customFormat="1">
      <c r="A149" s="5">
        <v>141</v>
      </c>
      <c r="B149" s="5" t="s">
        <v>5200</v>
      </c>
      <c r="C149" s="5" t="s">
        <v>2208</v>
      </c>
      <c r="D149" s="5">
        <v>523.61300000000006</v>
      </c>
      <c r="E149" s="5">
        <v>5.2489999999999997</v>
      </c>
      <c r="F149" s="179">
        <v>6.4669227179286528</v>
      </c>
      <c r="G149" s="179">
        <v>45.195026847331491</v>
      </c>
      <c r="H149" s="46">
        <v>1200</v>
      </c>
      <c r="I149" s="5">
        <v>1404</v>
      </c>
      <c r="J149" s="5"/>
      <c r="K149" s="5" t="s">
        <v>2037</v>
      </c>
      <c r="L149" s="5" t="s">
        <v>4025</v>
      </c>
      <c r="M149" s="5" t="s">
        <v>865</v>
      </c>
      <c r="N149" s="65"/>
      <c r="O149" s="5"/>
      <c r="P149" s="9">
        <v>18</v>
      </c>
      <c r="Q149" s="65">
        <v>1.3</v>
      </c>
      <c r="R149" s="5"/>
      <c r="S149" s="5" t="s">
        <v>2206</v>
      </c>
      <c r="T149" s="5"/>
      <c r="U149" s="5"/>
      <c r="V149" s="5"/>
      <c r="W149" s="57"/>
      <c r="X149" s="65"/>
      <c r="Y149" s="219">
        <v>90</v>
      </c>
      <c r="Z149" s="172">
        <v>21</v>
      </c>
      <c r="AA149" s="172"/>
      <c r="AB149" s="5" t="s">
        <v>4260</v>
      </c>
      <c r="AC149" s="5" t="s">
        <v>1772</v>
      </c>
    </row>
    <row r="150" spans="1:29">
      <c r="A150" s="5">
        <v>142</v>
      </c>
      <c r="B150" s="5" t="s">
        <v>5192</v>
      </c>
      <c r="C150" s="5" t="s">
        <v>2218</v>
      </c>
      <c r="D150" s="5">
        <v>523.63</v>
      </c>
      <c r="E150" s="5">
        <v>6.5830000000000002</v>
      </c>
      <c r="F150" s="179">
        <v>6.46692931152241</v>
      </c>
      <c r="G150" s="179">
        <v>45.207025143683566</v>
      </c>
      <c r="H150" s="46">
        <v>730</v>
      </c>
      <c r="I150" s="5">
        <v>973</v>
      </c>
      <c r="K150" s="5" t="s">
        <v>2037</v>
      </c>
      <c r="L150" s="5" t="s">
        <v>4025</v>
      </c>
      <c r="M150" s="5" t="s">
        <v>865</v>
      </c>
      <c r="P150" s="9">
        <v>16</v>
      </c>
      <c r="Q150" s="65">
        <v>1.3</v>
      </c>
      <c r="S150" s="5" t="s">
        <v>2206</v>
      </c>
      <c r="Y150" s="219">
        <v>98</v>
      </c>
      <c r="Z150" s="172">
        <v>8</v>
      </c>
      <c r="AB150" s="5" t="s">
        <v>4260</v>
      </c>
      <c r="AC150" s="5" t="s">
        <v>1772</v>
      </c>
    </row>
    <row r="151" spans="1:29">
      <c r="A151" s="5">
        <v>143</v>
      </c>
      <c r="B151" s="5" t="s">
        <v>5193</v>
      </c>
      <c r="C151" s="5" t="s">
        <v>2247</v>
      </c>
      <c r="D151" s="5">
        <v>514.96699999999998</v>
      </c>
      <c r="E151" s="5">
        <v>16.704000000000001</v>
      </c>
      <c r="F151" s="179">
        <v>6.3549439047358156</v>
      </c>
      <c r="G151" s="179">
        <v>45.297022453577455</v>
      </c>
      <c r="H151" s="46"/>
      <c r="I151" s="5">
        <v>512</v>
      </c>
      <c r="K151" s="5" t="s">
        <v>2037</v>
      </c>
      <c r="M151" s="5" t="s">
        <v>3770</v>
      </c>
      <c r="P151" s="9">
        <v>3.9</v>
      </c>
      <c r="S151" s="5" t="s">
        <v>3543</v>
      </c>
      <c r="Y151" s="219">
        <v>11</v>
      </c>
      <c r="AB151" s="5" t="s">
        <v>3577</v>
      </c>
      <c r="AC151" s="5" t="s">
        <v>1772</v>
      </c>
    </row>
    <row r="152" spans="1:29">
      <c r="A152" s="5">
        <v>144</v>
      </c>
      <c r="B152" s="5" t="s">
        <v>5402</v>
      </c>
      <c r="C152" s="5" t="s">
        <v>2248</v>
      </c>
      <c r="D152" s="5">
        <v>536.08500000000004</v>
      </c>
      <c r="E152" s="5">
        <v>32.570999999999998</v>
      </c>
      <c r="F152" s="179">
        <v>6.6219548668340176</v>
      </c>
      <c r="G152" s="179">
        <v>45.442019425845494</v>
      </c>
      <c r="H152" s="46"/>
      <c r="I152" s="5">
        <v>924</v>
      </c>
      <c r="K152" s="5" t="s">
        <v>2037</v>
      </c>
      <c r="M152" s="5" t="s">
        <v>865</v>
      </c>
      <c r="P152" s="9">
        <v>9</v>
      </c>
      <c r="S152" s="5" t="s">
        <v>3543</v>
      </c>
      <c r="Y152" s="219">
        <v>28</v>
      </c>
      <c r="AB152" s="5" t="s">
        <v>3577</v>
      </c>
      <c r="AC152" s="5" t="s">
        <v>1772</v>
      </c>
    </row>
    <row r="153" spans="1:29">
      <c r="A153" s="5">
        <v>145</v>
      </c>
      <c r="B153" s="5" t="s">
        <v>5403</v>
      </c>
      <c r="C153" s="5" t="s">
        <v>5101</v>
      </c>
      <c r="D153" s="5">
        <v>557.08299999999997</v>
      </c>
      <c r="E153" s="5">
        <v>57.959000000000003</v>
      </c>
      <c r="F153" s="179">
        <v>6.8879747440328742</v>
      </c>
      <c r="G153" s="179">
        <v>45.672009755795912</v>
      </c>
      <c r="H153" s="46"/>
      <c r="I153" s="5">
        <v>2341</v>
      </c>
      <c r="K153" s="5" t="s">
        <v>2037</v>
      </c>
      <c r="M153" s="5" t="s">
        <v>865</v>
      </c>
      <c r="P153" s="9">
        <v>10</v>
      </c>
      <c r="S153" s="5" t="s">
        <v>3543</v>
      </c>
      <c r="Y153" s="219">
        <v>20</v>
      </c>
      <c r="AB153" s="5" t="s">
        <v>3577</v>
      </c>
      <c r="AC153" s="5" t="s">
        <v>4900</v>
      </c>
    </row>
    <row r="154" spans="1:29">
      <c r="A154" s="5">
        <v>146</v>
      </c>
      <c r="B154" s="5" t="s">
        <v>5404</v>
      </c>
      <c r="C154" s="5" t="s">
        <v>5309</v>
      </c>
      <c r="D154" s="5">
        <v>532.55100000000004</v>
      </c>
      <c r="E154" s="5">
        <v>38.613</v>
      </c>
      <c r="F154" s="179">
        <v>6.5759551450525855</v>
      </c>
      <c r="G154" s="179">
        <v>45.496020116421548</v>
      </c>
      <c r="H154" s="46"/>
      <c r="I154" s="5">
        <v>898</v>
      </c>
      <c r="K154" s="5" t="s">
        <v>2037</v>
      </c>
      <c r="M154" s="5" t="s">
        <v>864</v>
      </c>
      <c r="P154" s="9">
        <v>2.8</v>
      </c>
      <c r="S154" s="5" t="s">
        <v>3543</v>
      </c>
      <c r="Y154" s="219">
        <v>14.6</v>
      </c>
      <c r="AB154" s="5" t="s">
        <v>3577</v>
      </c>
      <c r="AC154" s="5" t="s">
        <v>3889</v>
      </c>
    </row>
    <row r="155" spans="1:29">
      <c r="A155" s="5">
        <v>147</v>
      </c>
      <c r="B155" s="5" t="s">
        <v>5405</v>
      </c>
      <c r="C155" s="5" t="s">
        <v>5310</v>
      </c>
      <c r="D155" s="5">
        <v>528.11900000000003</v>
      </c>
      <c r="E155" s="5">
        <v>34.103999999999999</v>
      </c>
      <c r="F155" s="179">
        <v>6.5199487238486897</v>
      </c>
      <c r="G155" s="179">
        <v>45.455014941037398</v>
      </c>
      <c r="H155" s="46"/>
      <c r="I155" s="5">
        <v>685</v>
      </c>
      <c r="K155" s="5" t="s">
        <v>2037</v>
      </c>
      <c r="M155" s="5" t="s">
        <v>864</v>
      </c>
      <c r="P155" s="9">
        <v>6.8</v>
      </c>
      <c r="S155" s="5" t="s">
        <v>3543</v>
      </c>
      <c r="Y155" s="219">
        <v>12.1</v>
      </c>
      <c r="AB155" s="5" t="s">
        <v>3577</v>
      </c>
      <c r="AC155" s="5" t="s">
        <v>3684</v>
      </c>
    </row>
    <row r="156" spans="1:29" s="28" customFormat="1">
      <c r="A156" s="5">
        <v>148</v>
      </c>
      <c r="B156" s="5" t="s">
        <v>5406</v>
      </c>
      <c r="C156" s="5" t="s">
        <v>2210</v>
      </c>
      <c r="D156" s="5">
        <v>536.58699999999999</v>
      </c>
      <c r="E156" s="5">
        <v>50.8</v>
      </c>
      <c r="F156" s="179">
        <v>6.6259600818026163</v>
      </c>
      <c r="G156" s="179">
        <v>45.606017777989827</v>
      </c>
      <c r="H156" s="46">
        <v>2350</v>
      </c>
      <c r="I156" s="5">
        <v>1804</v>
      </c>
      <c r="J156" s="5"/>
      <c r="K156" s="5" t="s">
        <v>2037</v>
      </c>
      <c r="L156" s="5" t="s">
        <v>4501</v>
      </c>
      <c r="M156" s="5" t="s">
        <v>3544</v>
      </c>
      <c r="N156" s="65"/>
      <c r="O156" s="5"/>
      <c r="P156" s="9">
        <v>8.9</v>
      </c>
      <c r="Q156" s="65">
        <v>0.8</v>
      </c>
      <c r="R156" s="5"/>
      <c r="S156" s="5" t="s">
        <v>2206</v>
      </c>
      <c r="T156" s="5"/>
      <c r="U156" s="5"/>
      <c r="V156" s="5"/>
      <c r="W156" s="57"/>
      <c r="X156" s="65"/>
      <c r="Y156" s="219">
        <v>32</v>
      </c>
      <c r="Z156" s="172">
        <v>2</v>
      </c>
      <c r="AA156" s="172"/>
      <c r="AB156" s="5" t="s">
        <v>4260</v>
      </c>
      <c r="AC156" s="5" t="s">
        <v>1586</v>
      </c>
    </row>
    <row r="157" spans="1:29" s="28" customFormat="1">
      <c r="A157" s="5">
        <v>149</v>
      </c>
      <c r="B157" s="5" t="s">
        <v>5407</v>
      </c>
      <c r="C157" s="5" t="s">
        <v>1957</v>
      </c>
      <c r="D157" s="5">
        <v>519.54</v>
      </c>
      <c r="E157" s="5">
        <v>12.417</v>
      </c>
      <c r="F157" s="179">
        <v>6.4139285507169852</v>
      </c>
      <c r="G157" s="179">
        <v>45.259021943388881</v>
      </c>
      <c r="H157" s="46">
        <v>1030</v>
      </c>
      <c r="I157" s="5">
        <v>813</v>
      </c>
      <c r="J157" s="5"/>
      <c r="K157" s="5" t="s">
        <v>2037</v>
      </c>
      <c r="L157" s="5" t="s">
        <v>4503</v>
      </c>
      <c r="M157" s="5" t="s">
        <v>3544</v>
      </c>
      <c r="N157" s="65"/>
      <c r="O157" s="5"/>
      <c r="P157" s="9">
        <v>4.7</v>
      </c>
      <c r="Q157" s="65">
        <v>0.5</v>
      </c>
      <c r="R157" s="5"/>
      <c r="S157" s="5" t="s">
        <v>2206</v>
      </c>
      <c r="T157" s="5"/>
      <c r="U157" s="5"/>
      <c r="V157" s="5"/>
      <c r="W157" s="57"/>
      <c r="X157" s="65"/>
      <c r="Y157" s="219">
        <v>65</v>
      </c>
      <c r="Z157" s="172">
        <v>4</v>
      </c>
      <c r="AA157" s="172"/>
      <c r="AB157" s="5" t="s">
        <v>2206</v>
      </c>
      <c r="AC157" s="5" t="s">
        <v>1772</v>
      </c>
    </row>
    <row r="158" spans="1:29" s="28" customFormat="1">
      <c r="A158" s="5">
        <v>150</v>
      </c>
      <c r="B158" s="5" t="s">
        <v>5408</v>
      </c>
      <c r="C158" s="5" t="s">
        <v>2209</v>
      </c>
      <c r="D158" s="5">
        <v>520.57100000000003</v>
      </c>
      <c r="E158" s="5">
        <v>7.0670000000000002</v>
      </c>
      <c r="F158" s="179">
        <v>6.4279330076059926</v>
      </c>
      <c r="G158" s="179">
        <v>45.211030356449534</v>
      </c>
      <c r="H158" s="46">
        <v>1670</v>
      </c>
      <c r="I158" s="5">
        <v>1490</v>
      </c>
      <c r="J158" s="5"/>
      <c r="K158" s="5" t="s">
        <v>2037</v>
      </c>
      <c r="L158" s="5" t="s">
        <v>4261</v>
      </c>
      <c r="M158" s="5" t="s">
        <v>459</v>
      </c>
      <c r="N158" s="65"/>
      <c r="O158" s="5"/>
      <c r="P158" s="9">
        <v>11</v>
      </c>
      <c r="Q158" s="65">
        <v>1.1000000000000001</v>
      </c>
      <c r="R158" s="5"/>
      <c r="S158" s="5" t="s">
        <v>2206</v>
      </c>
      <c r="T158" s="5"/>
      <c r="U158" s="5"/>
      <c r="V158" s="5"/>
      <c r="W158" s="57"/>
      <c r="X158" s="65"/>
      <c r="Y158" s="219">
        <v>78</v>
      </c>
      <c r="Z158" s="172">
        <v>11</v>
      </c>
      <c r="AA158" s="172"/>
      <c r="AB158" s="5" t="s">
        <v>2206</v>
      </c>
      <c r="AC158" s="5" t="s">
        <v>1772</v>
      </c>
    </row>
    <row r="159" spans="1:29" s="28" customFormat="1">
      <c r="A159" s="5">
        <v>151</v>
      </c>
      <c r="B159" s="5" t="s">
        <v>5409</v>
      </c>
      <c r="C159" s="5" t="s">
        <v>1956</v>
      </c>
      <c r="D159" s="5">
        <v>519.56500000000005</v>
      </c>
      <c r="E159" s="5">
        <v>8.3030000000000008</v>
      </c>
      <c r="F159" s="179">
        <v>6.4149288977484433</v>
      </c>
      <c r="G159" s="179">
        <v>45.222028234215045</v>
      </c>
      <c r="H159" s="46">
        <v>1420</v>
      </c>
      <c r="I159" s="5">
        <v>1646</v>
      </c>
      <c r="J159" s="5"/>
      <c r="K159" s="5" t="s">
        <v>2037</v>
      </c>
      <c r="L159" s="5" t="s">
        <v>4503</v>
      </c>
      <c r="M159" s="5" t="s">
        <v>3544</v>
      </c>
      <c r="N159" s="65"/>
      <c r="O159" s="5"/>
      <c r="P159" s="9">
        <v>9.1999999999999993</v>
      </c>
      <c r="Q159" s="65">
        <v>1</v>
      </c>
      <c r="R159" s="5"/>
      <c r="S159" s="5" t="s">
        <v>2206</v>
      </c>
      <c r="T159" s="5"/>
      <c r="U159" s="5"/>
      <c r="V159" s="5"/>
      <c r="W159" s="57"/>
      <c r="X159" s="65"/>
      <c r="Y159" s="219">
        <v>23</v>
      </c>
      <c r="Z159" s="172">
        <v>1</v>
      </c>
      <c r="AA159" s="172"/>
      <c r="AB159" s="5" t="s">
        <v>2206</v>
      </c>
      <c r="AC159" s="5" t="s">
        <v>1772</v>
      </c>
    </row>
    <row r="160" spans="1:29" s="28" customFormat="1">
      <c r="A160" s="5">
        <v>152</v>
      </c>
      <c r="B160" s="5" t="s">
        <v>5410</v>
      </c>
      <c r="C160" s="5" t="s">
        <v>2213</v>
      </c>
      <c r="D160" s="5">
        <v>518.95000000000005</v>
      </c>
      <c r="E160" s="5">
        <v>9.3119999999999994</v>
      </c>
      <c r="F160" s="179">
        <v>6.4069342221906629</v>
      </c>
      <c r="G160" s="179">
        <v>45.231029583412081</v>
      </c>
      <c r="H160" s="46">
        <v>1350</v>
      </c>
      <c r="I160" s="5">
        <v>1507</v>
      </c>
      <c r="J160" s="5"/>
      <c r="K160" s="5" t="s">
        <v>2037</v>
      </c>
      <c r="L160" s="5" t="s">
        <v>4503</v>
      </c>
      <c r="M160" s="5" t="s">
        <v>3544</v>
      </c>
      <c r="N160" s="65"/>
      <c r="O160" s="5"/>
      <c r="P160" s="9">
        <v>5.3</v>
      </c>
      <c r="Q160" s="65">
        <v>0.5</v>
      </c>
      <c r="R160" s="5"/>
      <c r="S160" s="5" t="s">
        <v>2206</v>
      </c>
      <c r="T160" s="5"/>
      <c r="U160" s="5"/>
      <c r="V160" s="5"/>
      <c r="W160" s="57"/>
      <c r="X160" s="65"/>
      <c r="Y160" s="219">
        <v>70</v>
      </c>
      <c r="Z160" s="172">
        <v>7</v>
      </c>
      <c r="AA160" s="172"/>
      <c r="AB160" s="5" t="s">
        <v>2206</v>
      </c>
      <c r="AC160" s="5" t="s">
        <v>1772</v>
      </c>
    </row>
    <row r="161" spans="1:29">
      <c r="A161" s="5">
        <v>153</v>
      </c>
      <c r="B161" s="5" t="s">
        <v>5411</v>
      </c>
      <c r="C161" s="5" t="s">
        <v>5312</v>
      </c>
      <c r="D161" s="5">
        <v>529.62900000000002</v>
      </c>
      <c r="E161" s="5">
        <v>36.088000000000001</v>
      </c>
      <c r="F161" s="179">
        <v>6.5389554786149926</v>
      </c>
      <c r="G161" s="179">
        <v>45.473015757707216</v>
      </c>
      <c r="H161" s="46"/>
      <c r="I161" s="45">
        <v>962</v>
      </c>
      <c r="K161" s="5" t="s">
        <v>2037</v>
      </c>
      <c r="M161" s="5" t="s">
        <v>864</v>
      </c>
      <c r="P161" s="9">
        <v>4.9000000000000004</v>
      </c>
      <c r="S161" s="5" t="s">
        <v>3543</v>
      </c>
      <c r="Y161" s="219">
        <v>16.600000000000001</v>
      </c>
      <c r="AB161" s="5" t="s">
        <v>3543</v>
      </c>
      <c r="AC161" s="5" t="s">
        <v>3015</v>
      </c>
    </row>
    <row r="162" spans="1:29">
      <c r="A162" s="5">
        <v>154</v>
      </c>
      <c r="B162" s="5" t="s">
        <v>5412</v>
      </c>
      <c r="C162" s="5" t="s">
        <v>2249</v>
      </c>
      <c r="D162" s="5">
        <v>529.62900000000002</v>
      </c>
      <c r="E162" s="5">
        <v>36.088000000000001</v>
      </c>
      <c r="F162" s="179">
        <v>6.5389554786149926</v>
      </c>
      <c r="G162" s="179">
        <v>45.473015757707216</v>
      </c>
      <c r="H162" s="46"/>
      <c r="I162" s="45">
        <v>962</v>
      </c>
      <c r="K162" s="5" t="s">
        <v>2037</v>
      </c>
      <c r="M162" s="5" t="s">
        <v>864</v>
      </c>
      <c r="P162" s="9">
        <v>2.2000000000000002</v>
      </c>
      <c r="S162" s="5" t="s">
        <v>3543</v>
      </c>
      <c r="Y162" s="219">
        <v>14.6</v>
      </c>
      <c r="AB162" s="5" t="s">
        <v>3543</v>
      </c>
      <c r="AC162" s="5" t="s">
        <v>2481</v>
      </c>
    </row>
    <row r="163" spans="1:29">
      <c r="A163" s="5">
        <v>155</v>
      </c>
      <c r="B163" s="5" t="s">
        <v>5413</v>
      </c>
      <c r="C163" s="5" t="s">
        <v>2250</v>
      </c>
      <c r="D163" s="5">
        <v>529.62900000000002</v>
      </c>
      <c r="E163" s="5">
        <v>36.088000000000001</v>
      </c>
      <c r="F163" s="179">
        <v>6.5389554786149926</v>
      </c>
      <c r="G163" s="179">
        <v>45.473015757707216</v>
      </c>
      <c r="H163" s="46"/>
      <c r="I163" s="45">
        <v>962</v>
      </c>
      <c r="K163" s="5" t="s">
        <v>2037</v>
      </c>
      <c r="M163" s="5" t="s">
        <v>864</v>
      </c>
      <c r="P163" s="9">
        <v>2.5</v>
      </c>
      <c r="S163" s="5" t="s">
        <v>3543</v>
      </c>
      <c r="Y163" s="219">
        <v>15</v>
      </c>
      <c r="AB163" s="5" t="s">
        <v>3543</v>
      </c>
      <c r="AC163" s="5" t="s">
        <v>4845</v>
      </c>
    </row>
    <row r="164" spans="1:29">
      <c r="A164" s="5">
        <v>156</v>
      </c>
      <c r="B164" s="5" t="s">
        <v>5414</v>
      </c>
      <c r="C164" s="5" t="s">
        <v>2251</v>
      </c>
      <c r="D164" s="5">
        <v>548.19799999999998</v>
      </c>
      <c r="E164" s="5">
        <v>48.911000000000001</v>
      </c>
      <c r="F164" s="179">
        <v>6.7749583732347123</v>
      </c>
      <c r="G164" s="179">
        <v>45.590009631870764</v>
      </c>
      <c r="H164" s="46"/>
      <c r="I164" s="5">
        <v>1240</v>
      </c>
      <c r="K164" s="5" t="s">
        <v>2037</v>
      </c>
      <c r="M164" s="5" t="s">
        <v>865</v>
      </c>
      <c r="P164" s="9">
        <v>12</v>
      </c>
      <c r="S164" s="5" t="s">
        <v>3543</v>
      </c>
      <c r="Y164" s="219">
        <v>19</v>
      </c>
      <c r="AB164" s="5" t="s">
        <v>3543</v>
      </c>
      <c r="AC164" s="5" t="s">
        <v>1772</v>
      </c>
    </row>
    <row r="165" spans="1:29">
      <c r="A165" s="5">
        <v>157</v>
      </c>
      <c r="B165" s="5" t="s">
        <v>5415</v>
      </c>
      <c r="C165" s="5" t="s">
        <v>2252</v>
      </c>
      <c r="D165" s="5">
        <v>549.36800000000005</v>
      </c>
      <c r="E165" s="5">
        <v>48.79</v>
      </c>
      <c r="F165" s="179">
        <v>6.7899602867414872</v>
      </c>
      <c r="G165" s="179">
        <v>45.58900927988946</v>
      </c>
      <c r="H165" s="46"/>
      <c r="I165" s="5">
        <v>1664</v>
      </c>
      <c r="K165" s="5" t="s">
        <v>2037</v>
      </c>
      <c r="M165" s="5" t="s">
        <v>865</v>
      </c>
      <c r="P165" s="9">
        <v>13</v>
      </c>
      <c r="S165" s="5" t="s">
        <v>3543</v>
      </c>
      <c r="Y165" s="219">
        <v>23</v>
      </c>
      <c r="AB165" s="5" t="s">
        <v>3543</v>
      </c>
      <c r="AC165" s="5" t="s">
        <v>1772</v>
      </c>
    </row>
    <row r="166" spans="1:29">
      <c r="A166" s="5">
        <v>158</v>
      </c>
      <c r="B166" s="5" t="s">
        <v>5416</v>
      </c>
      <c r="C166" s="5" t="s">
        <v>2253</v>
      </c>
      <c r="D166" s="5">
        <v>548.82299999999998</v>
      </c>
      <c r="E166" s="5">
        <v>48.905999999999999</v>
      </c>
      <c r="F166" s="179">
        <v>6.7829659077959681</v>
      </c>
      <c r="G166" s="179">
        <v>45.590011899016758</v>
      </c>
      <c r="H166" s="46"/>
      <c r="I166" s="5">
        <v>1473</v>
      </c>
      <c r="K166" s="5" t="s">
        <v>2037</v>
      </c>
      <c r="M166" s="5" t="s">
        <v>865</v>
      </c>
      <c r="P166" s="9">
        <v>11</v>
      </c>
      <c r="S166" s="5" t="s">
        <v>3543</v>
      </c>
      <c r="Y166" s="219">
        <v>23</v>
      </c>
      <c r="AB166" s="5" t="s">
        <v>3543</v>
      </c>
      <c r="AC166" s="5" t="s">
        <v>1772</v>
      </c>
    </row>
    <row r="167" spans="1:29">
      <c r="A167" s="5">
        <v>159</v>
      </c>
      <c r="B167" s="5" t="s">
        <v>5417</v>
      </c>
      <c r="C167" s="5" t="s">
        <v>6002</v>
      </c>
      <c r="D167" s="5">
        <v>555.39</v>
      </c>
      <c r="E167" s="5">
        <v>60.972999999999999</v>
      </c>
      <c r="F167" s="179">
        <v>6.8659709829405084</v>
      </c>
      <c r="G167" s="179">
        <v>45.699010621182801</v>
      </c>
      <c r="H167" s="46"/>
      <c r="I167" s="5">
        <v>2309</v>
      </c>
      <c r="K167" s="5" t="s">
        <v>2037</v>
      </c>
      <c r="M167" s="5" t="s">
        <v>864</v>
      </c>
      <c r="P167" s="9">
        <v>2</v>
      </c>
      <c r="S167" s="5" t="s">
        <v>3543</v>
      </c>
      <c r="Y167" s="219">
        <v>15.1</v>
      </c>
      <c r="AB167" s="5" t="s">
        <v>3543</v>
      </c>
      <c r="AC167" s="5" t="s">
        <v>4232</v>
      </c>
    </row>
    <row r="168" spans="1:29">
      <c r="A168" s="5">
        <v>160</v>
      </c>
      <c r="B168" s="5" t="s">
        <v>4988</v>
      </c>
      <c r="C168" s="5" t="s">
        <v>2254</v>
      </c>
      <c r="D168" s="5">
        <v>548.13</v>
      </c>
      <c r="E168" s="5">
        <v>50.024000000000001</v>
      </c>
      <c r="F168" s="179">
        <v>6.7739665917770271</v>
      </c>
      <c r="G168" s="179">
        <v>45.600015154105975</v>
      </c>
      <c r="H168" s="46"/>
      <c r="I168" s="5">
        <v>1071</v>
      </c>
      <c r="K168" s="5" t="s">
        <v>2038</v>
      </c>
      <c r="M168" s="5" t="s">
        <v>865</v>
      </c>
      <c r="P168" s="9">
        <v>13</v>
      </c>
      <c r="S168" s="5" t="s">
        <v>3543</v>
      </c>
      <c r="AC168" s="5" t="s">
        <v>4436</v>
      </c>
    </row>
    <row r="169" spans="1:29">
      <c r="A169" s="5">
        <v>161</v>
      </c>
      <c r="B169" s="5" t="s">
        <v>4989</v>
      </c>
      <c r="C169" s="5" t="s">
        <v>4938</v>
      </c>
      <c r="D169" s="5">
        <v>688.24</v>
      </c>
      <c r="E169" s="5">
        <v>71</v>
      </c>
      <c r="F169" s="179">
        <v>8.5731865508478169</v>
      </c>
      <c r="G169" s="179">
        <v>45.784930777707771</v>
      </c>
      <c r="H169" s="6">
        <v>330</v>
      </c>
      <c r="I169" s="5">
        <v>401</v>
      </c>
      <c r="J169" s="5" t="s">
        <v>4738</v>
      </c>
      <c r="K169" s="5" t="s">
        <v>2037</v>
      </c>
      <c r="M169" s="5" t="s">
        <v>4739</v>
      </c>
      <c r="P169" s="9">
        <v>194.3</v>
      </c>
      <c r="Q169" s="65">
        <v>12.9</v>
      </c>
      <c r="R169" s="5">
        <v>9</v>
      </c>
      <c r="S169" s="5" t="s">
        <v>4740</v>
      </c>
      <c r="T169" s="5">
        <v>13.1</v>
      </c>
      <c r="V169" s="5">
        <v>1.5</v>
      </c>
      <c r="W169" s="57">
        <v>110</v>
      </c>
      <c r="Y169" s="219">
        <v>225</v>
      </c>
      <c r="Z169" s="172">
        <v>33</v>
      </c>
      <c r="AA169" s="172">
        <v>9</v>
      </c>
      <c r="AB169" s="5" t="s">
        <v>3156</v>
      </c>
    </row>
    <row r="170" spans="1:29">
      <c r="A170" s="5">
        <v>162</v>
      </c>
      <c r="B170" s="5" t="s">
        <v>4990</v>
      </c>
      <c r="C170" s="5" t="s">
        <v>4948</v>
      </c>
      <c r="D170" s="5">
        <v>701.05</v>
      </c>
      <c r="E170" s="5">
        <v>89.05</v>
      </c>
      <c r="F170" s="179">
        <v>8.7417132714586572</v>
      </c>
      <c r="G170" s="179">
        <v>45.94548494613958</v>
      </c>
      <c r="H170" s="6">
        <v>440</v>
      </c>
      <c r="I170" s="5">
        <v>471</v>
      </c>
      <c r="J170" s="5" t="s">
        <v>1776</v>
      </c>
      <c r="K170" s="5" t="s">
        <v>2037</v>
      </c>
      <c r="L170" s="5" t="s">
        <v>2007</v>
      </c>
      <c r="M170" s="5" t="s">
        <v>4739</v>
      </c>
      <c r="P170" s="9">
        <v>128.69999999999999</v>
      </c>
      <c r="Q170" s="65">
        <v>15.6</v>
      </c>
      <c r="R170" s="5" t="s">
        <v>4114</v>
      </c>
      <c r="S170" s="5" t="s">
        <v>4740</v>
      </c>
      <c r="T170" s="5">
        <v>12.4</v>
      </c>
      <c r="V170" s="5">
        <v>1.9</v>
      </c>
      <c r="Y170" s="219">
        <v>256</v>
      </c>
      <c r="Z170" s="172">
        <v>23</v>
      </c>
      <c r="AA170" s="172">
        <v>10</v>
      </c>
      <c r="AB170" s="5" t="s">
        <v>3156</v>
      </c>
      <c r="AC170" s="5" t="s">
        <v>2919</v>
      </c>
    </row>
    <row r="171" spans="1:29">
      <c r="A171" s="5">
        <v>163</v>
      </c>
      <c r="B171" s="5" t="s">
        <v>4991</v>
      </c>
      <c r="C171" s="5" t="s">
        <v>2008</v>
      </c>
      <c r="D171" s="5">
        <v>681.6</v>
      </c>
      <c r="E171" s="5">
        <v>71.55</v>
      </c>
      <c r="F171" s="179">
        <v>8.4879181103843351</v>
      </c>
      <c r="G171" s="179">
        <v>45.790708417411508</v>
      </c>
      <c r="H171" s="6">
        <v>550</v>
      </c>
      <c r="I171" s="5">
        <v>589</v>
      </c>
      <c r="J171" s="5" t="s">
        <v>1773</v>
      </c>
      <c r="K171" s="5" t="s">
        <v>2038</v>
      </c>
      <c r="L171" s="5" t="s">
        <v>2007</v>
      </c>
      <c r="M171" s="5" t="s">
        <v>4739</v>
      </c>
      <c r="P171" s="9">
        <v>141.80000000000001</v>
      </c>
      <c r="Q171" s="65">
        <v>9.5</v>
      </c>
      <c r="R171" s="5" t="s">
        <v>4114</v>
      </c>
      <c r="S171" s="5" t="s">
        <v>4740</v>
      </c>
      <c r="AC171" s="5" t="s">
        <v>4652</v>
      </c>
    </row>
    <row r="172" spans="1:29">
      <c r="A172" s="5">
        <v>164</v>
      </c>
      <c r="B172" s="5" t="s">
        <v>4992</v>
      </c>
      <c r="C172" s="5" t="s">
        <v>2529</v>
      </c>
      <c r="D172" s="5">
        <v>756.06</v>
      </c>
      <c r="E172" s="5">
        <v>121.26</v>
      </c>
      <c r="F172" s="179">
        <v>9.4615252646069603</v>
      </c>
      <c r="G172" s="179">
        <v>46.22468041739679</v>
      </c>
      <c r="H172" s="6">
        <v>625</v>
      </c>
      <c r="I172" s="45">
        <v>540.5</v>
      </c>
      <c r="J172" s="5" t="s">
        <v>2530</v>
      </c>
      <c r="K172" s="5" t="s">
        <v>2037</v>
      </c>
      <c r="L172" s="5" t="s">
        <v>1261</v>
      </c>
      <c r="M172" s="5" t="s">
        <v>5202</v>
      </c>
      <c r="P172" s="9">
        <v>15</v>
      </c>
      <c r="Q172" s="65">
        <v>1.1000000000000001</v>
      </c>
      <c r="S172" s="5" t="s">
        <v>793</v>
      </c>
      <c r="Y172" s="219">
        <v>18.100000000000001</v>
      </c>
      <c r="Z172" s="172">
        <v>1.6</v>
      </c>
      <c r="AA172" s="172">
        <v>10</v>
      </c>
      <c r="AB172" s="5" t="s">
        <v>3156</v>
      </c>
    </row>
    <row r="173" spans="1:29">
      <c r="A173" s="5">
        <v>165</v>
      </c>
      <c r="B173" s="5" t="s">
        <v>4993</v>
      </c>
      <c r="C173" s="5" t="s">
        <v>794</v>
      </c>
      <c r="D173" s="5">
        <v>756.06</v>
      </c>
      <c r="E173" s="5">
        <v>121.26</v>
      </c>
      <c r="F173" s="179">
        <v>9.4615252646069603</v>
      </c>
      <c r="G173" s="179">
        <v>46.22468041739679</v>
      </c>
      <c r="H173" s="6">
        <v>625</v>
      </c>
      <c r="I173" s="45">
        <v>540.5</v>
      </c>
      <c r="J173" s="5" t="s">
        <v>3798</v>
      </c>
      <c r="K173" s="5" t="s">
        <v>2037</v>
      </c>
      <c r="L173" s="5" t="s">
        <v>1261</v>
      </c>
      <c r="M173" s="5" t="s">
        <v>5202</v>
      </c>
      <c r="P173" s="9">
        <v>16.7</v>
      </c>
      <c r="Q173" s="65">
        <v>1.3</v>
      </c>
      <c r="S173" s="5" t="s">
        <v>793</v>
      </c>
      <c r="Y173" s="219">
        <v>19.899999999999999</v>
      </c>
      <c r="Z173" s="172">
        <v>1.8</v>
      </c>
      <c r="AA173" s="172">
        <v>10</v>
      </c>
      <c r="AB173" s="5" t="s">
        <v>3156</v>
      </c>
    </row>
    <row r="174" spans="1:29">
      <c r="A174" s="5">
        <v>166</v>
      </c>
      <c r="B174" s="5" t="s">
        <v>4994</v>
      </c>
      <c r="C174" s="5" t="s">
        <v>4410</v>
      </c>
      <c r="D174" s="5">
        <v>754.67</v>
      </c>
      <c r="E174" s="5">
        <v>121.67</v>
      </c>
      <c r="F174" s="179">
        <v>9.4436516419930214</v>
      </c>
      <c r="G174" s="179">
        <v>46.228688275337554</v>
      </c>
      <c r="H174" s="6">
        <v>207</v>
      </c>
      <c r="I174" s="5">
        <v>210</v>
      </c>
      <c r="J174" s="5" t="s">
        <v>3336</v>
      </c>
      <c r="K174" s="5" t="s">
        <v>2037</v>
      </c>
      <c r="L174" s="5" t="s">
        <v>1261</v>
      </c>
      <c r="M174" s="5" t="s">
        <v>5202</v>
      </c>
      <c r="P174" s="9">
        <v>13.1</v>
      </c>
      <c r="Q174" s="65">
        <v>2</v>
      </c>
      <c r="S174" s="5" t="s">
        <v>793</v>
      </c>
      <c r="Y174" s="219">
        <v>18.100000000000001</v>
      </c>
      <c r="Z174" s="172">
        <v>1.5</v>
      </c>
      <c r="AA174" s="172">
        <v>10</v>
      </c>
      <c r="AB174" s="5" t="s">
        <v>3156</v>
      </c>
    </row>
    <row r="175" spans="1:29">
      <c r="A175" s="5">
        <v>167</v>
      </c>
      <c r="B175" s="5" t="s">
        <v>4995</v>
      </c>
      <c r="C175" s="5" t="s">
        <v>3567</v>
      </c>
      <c r="D175" s="5">
        <v>974.94500000000005</v>
      </c>
      <c r="E175" s="5">
        <v>235.09</v>
      </c>
      <c r="F175" s="179">
        <v>12.386647377161239</v>
      </c>
      <c r="G175" s="179">
        <v>47.16028009378735</v>
      </c>
      <c r="H175" s="6">
        <v>1920</v>
      </c>
      <c r="I175" s="5">
        <v>2267</v>
      </c>
      <c r="J175" s="5" t="s">
        <v>1157</v>
      </c>
      <c r="K175" s="5" t="s">
        <v>2038</v>
      </c>
      <c r="L175" s="5" t="s">
        <v>3315</v>
      </c>
      <c r="M175" s="5" t="s">
        <v>3316</v>
      </c>
      <c r="P175" s="9">
        <v>9.5</v>
      </c>
      <c r="Q175" s="65">
        <v>2.2000000000000002</v>
      </c>
      <c r="R175" s="5" t="s">
        <v>1759</v>
      </c>
      <c r="S175" s="5" t="s">
        <v>1182</v>
      </c>
    </row>
    <row r="176" spans="1:29">
      <c r="A176" s="5">
        <v>168</v>
      </c>
      <c r="B176" s="5" t="s">
        <v>4996</v>
      </c>
      <c r="C176" s="5" t="s">
        <v>3568</v>
      </c>
      <c r="D176" s="5">
        <v>993.01900000000001</v>
      </c>
      <c r="E176" s="5">
        <v>234.31899999999999</v>
      </c>
      <c r="F176" s="179">
        <v>12.623828737460165</v>
      </c>
      <c r="G176" s="179">
        <v>47.142851746042282</v>
      </c>
      <c r="H176" s="6">
        <v>2300</v>
      </c>
      <c r="I176" s="5">
        <v>2054</v>
      </c>
      <c r="K176" s="5" t="s">
        <v>2038</v>
      </c>
      <c r="L176" s="5" t="s">
        <v>3315</v>
      </c>
      <c r="M176" s="5" t="s">
        <v>3316</v>
      </c>
      <c r="P176" s="9">
        <v>7.4</v>
      </c>
      <c r="Q176" s="65">
        <v>0.8</v>
      </c>
      <c r="R176" s="5" t="s">
        <v>1183</v>
      </c>
      <c r="S176" s="5" t="s">
        <v>1182</v>
      </c>
    </row>
    <row r="177" spans="1:25">
      <c r="A177" s="5">
        <v>169</v>
      </c>
      <c r="B177" s="5" t="s">
        <v>4997</v>
      </c>
      <c r="C177" s="5" t="s">
        <v>4131</v>
      </c>
      <c r="D177" s="5">
        <v>986.90200000000004</v>
      </c>
      <c r="E177" s="5">
        <v>239.12299999999999</v>
      </c>
      <c r="F177" s="179">
        <v>12.547485223328575</v>
      </c>
      <c r="G177" s="179">
        <v>47.189583533769479</v>
      </c>
      <c r="H177" s="6">
        <v>1700</v>
      </c>
      <c r="I177" s="5">
        <v>2309</v>
      </c>
      <c r="J177" s="5" t="s">
        <v>1158</v>
      </c>
      <c r="K177" s="5" t="s">
        <v>2038</v>
      </c>
      <c r="L177" s="5" t="s">
        <v>3315</v>
      </c>
      <c r="M177" s="5" t="s">
        <v>3316</v>
      </c>
      <c r="P177" s="9">
        <v>6</v>
      </c>
      <c r="Q177" s="65">
        <v>0.7</v>
      </c>
      <c r="R177" s="5" t="s">
        <v>782</v>
      </c>
      <c r="S177" s="5" t="s">
        <v>1182</v>
      </c>
    </row>
    <row r="178" spans="1:25">
      <c r="A178" s="5">
        <v>170</v>
      </c>
      <c r="B178" s="5" t="s">
        <v>4998</v>
      </c>
      <c r="C178" s="5" t="s">
        <v>4132</v>
      </c>
      <c r="D178" s="5">
        <v>985.28300000000002</v>
      </c>
      <c r="E178" s="5">
        <v>240.345</v>
      </c>
      <c r="F178" s="179">
        <v>12.527214164178293</v>
      </c>
      <c r="G178" s="179">
        <v>47.201499332593272</v>
      </c>
      <c r="H178" s="6">
        <v>1450</v>
      </c>
      <c r="I178" s="5">
        <v>1737</v>
      </c>
      <c r="K178" s="5" t="s">
        <v>2038</v>
      </c>
      <c r="L178" s="5" t="s">
        <v>3315</v>
      </c>
      <c r="M178" s="5" t="s">
        <v>3316</v>
      </c>
      <c r="P178" s="9">
        <v>5.0999999999999996</v>
      </c>
      <c r="Q178" s="65">
        <v>0.5</v>
      </c>
      <c r="R178" s="5" t="s">
        <v>1183</v>
      </c>
      <c r="S178" s="5" t="s">
        <v>1182</v>
      </c>
      <c r="W178" s="5"/>
      <c r="X178" s="5"/>
      <c r="Y178" s="172"/>
    </row>
    <row r="179" spans="1:25">
      <c r="A179" s="5">
        <v>171</v>
      </c>
      <c r="B179" s="5" t="s">
        <v>5222</v>
      </c>
      <c r="C179" s="5" t="s">
        <v>4133</v>
      </c>
      <c r="D179" s="5">
        <v>963.21299999999997</v>
      </c>
      <c r="E179" s="5">
        <v>227.21799999999999</v>
      </c>
      <c r="F179" s="179">
        <v>12.225854672366944</v>
      </c>
      <c r="G179" s="179">
        <v>47.096159478068145</v>
      </c>
      <c r="H179" s="6">
        <v>1890</v>
      </c>
      <c r="I179" s="5">
        <v>1830</v>
      </c>
      <c r="K179" s="5" t="s">
        <v>2038</v>
      </c>
      <c r="L179" s="5" t="s">
        <v>3315</v>
      </c>
      <c r="M179" s="5" t="s">
        <v>3316</v>
      </c>
      <c r="P179" s="9">
        <v>9.1</v>
      </c>
      <c r="Q179" s="65">
        <v>2</v>
      </c>
      <c r="R179" s="5" t="s">
        <v>1759</v>
      </c>
      <c r="S179" s="5" t="s">
        <v>1182</v>
      </c>
      <c r="W179" s="5"/>
      <c r="X179" s="5"/>
      <c r="Y179" s="172"/>
    </row>
    <row r="180" spans="1:25">
      <c r="A180" s="5">
        <v>172</v>
      </c>
      <c r="B180" s="5" t="s">
        <v>5223</v>
      </c>
      <c r="C180" s="5" t="s">
        <v>560</v>
      </c>
      <c r="D180" s="5">
        <v>961.00099999999998</v>
      </c>
      <c r="E180" s="5">
        <v>230.55199999999999</v>
      </c>
      <c r="F180" s="179">
        <v>12.199441494301357</v>
      </c>
      <c r="G180" s="179">
        <v>47.12730508491827</v>
      </c>
      <c r="H180" s="6">
        <v>1650</v>
      </c>
      <c r="I180" s="5">
        <v>2001</v>
      </c>
      <c r="J180" s="5" t="s">
        <v>195</v>
      </c>
      <c r="K180" s="5" t="s">
        <v>2038</v>
      </c>
      <c r="L180" s="5" t="s">
        <v>3315</v>
      </c>
      <c r="M180" s="5" t="s">
        <v>3316</v>
      </c>
      <c r="P180" s="9">
        <v>8.5</v>
      </c>
      <c r="Q180" s="65">
        <v>1.5</v>
      </c>
      <c r="R180" s="5" t="s">
        <v>1759</v>
      </c>
      <c r="S180" s="5" t="s">
        <v>1182</v>
      </c>
      <c r="W180" s="5"/>
      <c r="X180" s="5"/>
      <c r="Y180" s="172"/>
    </row>
    <row r="181" spans="1:25">
      <c r="A181" s="5">
        <v>173</v>
      </c>
      <c r="B181" s="5" t="s">
        <v>5224</v>
      </c>
      <c r="C181" s="5" t="s">
        <v>561</v>
      </c>
      <c r="D181" s="5">
        <v>956.54600000000005</v>
      </c>
      <c r="E181" s="5">
        <v>240.589</v>
      </c>
      <c r="F181" s="179">
        <v>12.148788205803051</v>
      </c>
      <c r="G181" s="179">
        <v>47.21984328566316</v>
      </c>
      <c r="H181" s="6">
        <v>1170</v>
      </c>
      <c r="I181" s="5">
        <v>1476</v>
      </c>
      <c r="J181" s="5" t="s">
        <v>194</v>
      </c>
      <c r="K181" s="5" t="s">
        <v>2038</v>
      </c>
      <c r="L181" s="5" t="s">
        <v>3315</v>
      </c>
      <c r="M181" s="5" t="s">
        <v>3316</v>
      </c>
      <c r="P181" s="9">
        <v>10.4</v>
      </c>
      <c r="Q181" s="65">
        <v>2</v>
      </c>
      <c r="R181" s="5" t="s">
        <v>1759</v>
      </c>
      <c r="S181" s="5" t="s">
        <v>1182</v>
      </c>
      <c r="W181" s="5"/>
      <c r="X181" s="5"/>
      <c r="Y181" s="172"/>
    </row>
    <row r="182" spans="1:25">
      <c r="A182" s="5">
        <v>174</v>
      </c>
      <c r="B182" s="5" t="s">
        <v>5225</v>
      </c>
      <c r="C182" s="5" t="s">
        <v>562</v>
      </c>
      <c r="D182" s="5">
        <v>924.51900000000001</v>
      </c>
      <c r="E182" s="5">
        <v>214.983</v>
      </c>
      <c r="F182" s="179">
        <v>11.708116002242784</v>
      </c>
      <c r="G182" s="179">
        <v>47.006388027900556</v>
      </c>
      <c r="H182" s="6">
        <v>1790</v>
      </c>
      <c r="I182" s="5">
        <v>2544</v>
      </c>
      <c r="J182" s="5" t="s">
        <v>3564</v>
      </c>
      <c r="K182" s="5" t="s">
        <v>2038</v>
      </c>
      <c r="L182" s="5" t="s">
        <v>3315</v>
      </c>
      <c r="M182" s="5" t="s">
        <v>3316</v>
      </c>
      <c r="P182" s="9">
        <v>7.5</v>
      </c>
      <c r="Q182" s="65">
        <v>1.1000000000000001</v>
      </c>
      <c r="R182" s="5" t="s">
        <v>1759</v>
      </c>
      <c r="S182" s="5" t="s">
        <v>1182</v>
      </c>
      <c r="W182" s="5"/>
      <c r="X182" s="5"/>
      <c r="Y182" s="172"/>
    </row>
    <row r="183" spans="1:25">
      <c r="A183" s="5">
        <v>175</v>
      </c>
      <c r="B183" s="5" t="s">
        <v>5226</v>
      </c>
      <c r="C183" s="5" t="s">
        <v>563</v>
      </c>
      <c r="D183" s="5">
        <v>942.18</v>
      </c>
      <c r="E183" s="5">
        <v>221.37899999999999</v>
      </c>
      <c r="F183" s="179">
        <v>11.944822588536232</v>
      </c>
      <c r="G183" s="179">
        <v>47.054941636481388</v>
      </c>
      <c r="H183" s="6">
        <v>1840</v>
      </c>
      <c r="I183" s="5">
        <v>1826</v>
      </c>
      <c r="K183" s="5" t="s">
        <v>2038</v>
      </c>
      <c r="L183" s="5" t="s">
        <v>3315</v>
      </c>
      <c r="M183" s="5" t="s">
        <v>3316</v>
      </c>
      <c r="P183" s="9">
        <v>7.3</v>
      </c>
      <c r="Q183" s="65">
        <v>1.2</v>
      </c>
      <c r="R183" s="5" t="s">
        <v>1759</v>
      </c>
      <c r="S183" s="5" t="s">
        <v>1182</v>
      </c>
      <c r="W183" s="5"/>
      <c r="X183" s="5"/>
      <c r="Y183" s="172"/>
    </row>
    <row r="184" spans="1:25">
      <c r="A184" s="5">
        <v>176</v>
      </c>
      <c r="B184" s="5" t="s">
        <v>5227</v>
      </c>
      <c r="C184" s="5" t="s">
        <v>564</v>
      </c>
      <c r="D184" s="5">
        <v>939.375</v>
      </c>
      <c r="E184" s="5">
        <v>225.6</v>
      </c>
      <c r="F184" s="179">
        <v>11.91113584692347</v>
      </c>
      <c r="G184" s="179">
        <v>47.09429243629198</v>
      </c>
      <c r="H184" s="6">
        <v>1300</v>
      </c>
      <c r="I184" s="5">
        <v>1642</v>
      </c>
      <c r="K184" s="5" t="s">
        <v>2038</v>
      </c>
      <c r="L184" s="5" t="s">
        <v>3315</v>
      </c>
      <c r="M184" s="5" t="s">
        <v>3316</v>
      </c>
      <c r="P184" s="9">
        <v>6.7</v>
      </c>
      <c r="Q184" s="65">
        <v>1.1000000000000001</v>
      </c>
      <c r="R184" s="5" t="s">
        <v>1759</v>
      </c>
      <c r="S184" s="5" t="s">
        <v>1182</v>
      </c>
      <c r="W184" s="5"/>
      <c r="X184" s="5"/>
      <c r="Y184" s="172"/>
    </row>
    <row r="185" spans="1:25">
      <c r="A185" s="5">
        <v>177</v>
      </c>
      <c r="B185" s="5" t="s">
        <v>5228</v>
      </c>
      <c r="C185" s="5" t="s">
        <v>565</v>
      </c>
      <c r="D185" s="5">
        <v>934.87300000000005</v>
      </c>
      <c r="E185" s="5">
        <v>229.124</v>
      </c>
      <c r="F185" s="179">
        <v>11.854546689233409</v>
      </c>
      <c r="G185" s="179">
        <v>47.128235283769612</v>
      </c>
      <c r="H185" s="6">
        <v>1000</v>
      </c>
      <c r="I185" s="5">
        <v>1055</v>
      </c>
      <c r="J185" s="5" t="s">
        <v>4952</v>
      </c>
      <c r="K185" s="5" t="s">
        <v>2038</v>
      </c>
      <c r="L185" s="5" t="s">
        <v>3315</v>
      </c>
      <c r="M185" s="5" t="s">
        <v>3316</v>
      </c>
      <c r="P185" s="9">
        <v>6.1</v>
      </c>
      <c r="Q185" s="65">
        <v>0.9</v>
      </c>
      <c r="R185" s="5" t="s">
        <v>1759</v>
      </c>
      <c r="S185" s="5" t="s">
        <v>1182</v>
      </c>
      <c r="W185" s="5"/>
      <c r="X185" s="5"/>
      <c r="Y185" s="172"/>
    </row>
    <row r="186" spans="1:25">
      <c r="A186" s="5">
        <v>178</v>
      </c>
      <c r="B186" s="5" t="s">
        <v>5000</v>
      </c>
      <c r="C186" s="5" t="s">
        <v>566</v>
      </c>
      <c r="D186" s="5">
        <v>936.827</v>
      </c>
      <c r="E186" s="5">
        <v>228.97900000000001</v>
      </c>
      <c r="F186" s="179">
        <v>11.880151783743791</v>
      </c>
      <c r="G186" s="179">
        <v>47.125940407537051</v>
      </c>
      <c r="H186" s="6">
        <v>2070</v>
      </c>
      <c r="I186" s="5">
        <v>1868</v>
      </c>
      <c r="J186" s="5" t="s">
        <v>4951</v>
      </c>
      <c r="K186" s="5" t="s">
        <v>2038</v>
      </c>
      <c r="L186" s="5" t="s">
        <v>3315</v>
      </c>
      <c r="M186" s="5" t="s">
        <v>3316</v>
      </c>
      <c r="P186" s="9">
        <v>8.1</v>
      </c>
      <c r="Q186" s="65">
        <v>1</v>
      </c>
      <c r="R186" s="5" t="s">
        <v>1759</v>
      </c>
      <c r="S186" s="5" t="s">
        <v>1182</v>
      </c>
      <c r="W186" s="5"/>
      <c r="X186" s="5"/>
      <c r="Y186" s="172"/>
    </row>
    <row r="187" spans="1:25">
      <c r="A187" s="5">
        <v>179</v>
      </c>
      <c r="B187" s="5" t="s">
        <v>5001</v>
      </c>
      <c r="C187" s="5" t="s">
        <v>567</v>
      </c>
      <c r="D187" s="5">
        <v>921.06100000000004</v>
      </c>
      <c r="E187" s="5">
        <v>222.238</v>
      </c>
      <c r="F187" s="179">
        <v>11.667860789760537</v>
      </c>
      <c r="G187" s="179">
        <v>47.073237682762858</v>
      </c>
      <c r="H187" s="6">
        <v>2630</v>
      </c>
      <c r="I187" s="5">
        <v>2714</v>
      </c>
      <c r="K187" s="5" t="s">
        <v>2038</v>
      </c>
      <c r="L187" s="5" t="s">
        <v>3315</v>
      </c>
      <c r="M187" s="5" t="s">
        <v>3316</v>
      </c>
      <c r="P187" s="9">
        <v>9.1999999999999993</v>
      </c>
      <c r="Q187" s="65">
        <v>1.3</v>
      </c>
      <c r="R187" s="5" t="s">
        <v>1759</v>
      </c>
      <c r="S187" s="5" t="s">
        <v>1182</v>
      </c>
      <c r="W187" s="5"/>
      <c r="X187" s="5"/>
      <c r="Y187" s="172"/>
    </row>
    <row r="188" spans="1:25">
      <c r="A188" s="5">
        <v>180</v>
      </c>
      <c r="B188" s="5" t="s">
        <v>5002</v>
      </c>
      <c r="C188" s="5" t="s">
        <v>788</v>
      </c>
      <c r="D188" s="5">
        <v>938.24300000000005</v>
      </c>
      <c r="E188" s="5">
        <v>232.886</v>
      </c>
      <c r="F188" s="179">
        <v>11.901719578311083</v>
      </c>
      <c r="G188" s="179">
        <v>47.160304057493327</v>
      </c>
      <c r="H188" s="6">
        <v>750</v>
      </c>
      <c r="I188" s="5">
        <v>1051</v>
      </c>
      <c r="J188" s="5" t="s">
        <v>5166</v>
      </c>
      <c r="K188" s="5" t="s">
        <v>2038</v>
      </c>
      <c r="L188" s="5" t="s">
        <v>3315</v>
      </c>
      <c r="M188" s="5" t="s">
        <v>3316</v>
      </c>
      <c r="P188" s="9">
        <v>8.9</v>
      </c>
      <c r="Q188" s="65">
        <v>1.2</v>
      </c>
      <c r="R188" s="5" t="s">
        <v>1759</v>
      </c>
      <c r="S188" s="5" t="s">
        <v>1182</v>
      </c>
      <c r="W188" s="5"/>
      <c r="X188" s="5"/>
      <c r="Y188" s="172"/>
    </row>
    <row r="189" spans="1:25">
      <c r="A189" s="5">
        <v>181</v>
      </c>
      <c r="B189" s="5" t="s">
        <v>4205</v>
      </c>
      <c r="C189" s="5" t="s">
        <v>5114</v>
      </c>
      <c r="D189" s="5">
        <v>950.55200000000002</v>
      </c>
      <c r="E189" s="5">
        <v>229.00800000000001</v>
      </c>
      <c r="F189" s="179">
        <v>12.060756293672506</v>
      </c>
      <c r="G189" s="179">
        <v>47.119065527164771</v>
      </c>
      <c r="H189" s="6">
        <v>1600</v>
      </c>
      <c r="I189" s="5">
        <v>1831</v>
      </c>
      <c r="J189" s="5" t="s">
        <v>2368</v>
      </c>
      <c r="K189" s="5" t="s">
        <v>2038</v>
      </c>
      <c r="L189" s="5" t="s">
        <v>3315</v>
      </c>
      <c r="M189" s="5" t="s">
        <v>3316</v>
      </c>
      <c r="P189" s="9">
        <v>7.6</v>
      </c>
      <c r="Q189" s="65">
        <v>1.4</v>
      </c>
      <c r="R189" s="5" t="s">
        <v>1759</v>
      </c>
      <c r="S189" s="5" t="s">
        <v>1182</v>
      </c>
      <c r="W189" s="5"/>
      <c r="X189" s="5"/>
      <c r="Y189" s="172"/>
    </row>
    <row r="190" spans="1:25">
      <c r="A190" s="5">
        <v>182</v>
      </c>
      <c r="B190" s="5" t="s">
        <v>4206</v>
      </c>
      <c r="C190" s="5" t="s">
        <v>4153</v>
      </c>
      <c r="D190" s="5">
        <v>937.48299999999995</v>
      </c>
      <c r="E190" s="5">
        <v>246.78399999999999</v>
      </c>
      <c r="F190" s="179">
        <v>11.902160030078935</v>
      </c>
      <c r="G190" s="179">
        <v>47.285501084049507</v>
      </c>
      <c r="H190" s="6">
        <v>510</v>
      </c>
      <c r="I190" s="5">
        <v>811</v>
      </c>
      <c r="J190" s="5" t="s">
        <v>5165</v>
      </c>
      <c r="K190" s="5" t="s">
        <v>2038</v>
      </c>
      <c r="M190" s="5" t="s">
        <v>3556</v>
      </c>
      <c r="P190" s="9">
        <v>9.6</v>
      </c>
      <c r="Q190" s="65">
        <v>1.2</v>
      </c>
      <c r="R190" s="5" t="s">
        <v>782</v>
      </c>
      <c r="S190" s="5" t="s">
        <v>1182</v>
      </c>
      <c r="W190" s="5"/>
      <c r="X190" s="5"/>
      <c r="Y190" s="172"/>
    </row>
    <row r="191" spans="1:25">
      <c r="A191" s="5">
        <v>183</v>
      </c>
      <c r="B191" s="5" t="s">
        <v>4207</v>
      </c>
      <c r="C191" s="5" t="s">
        <v>4154</v>
      </c>
      <c r="D191" s="5">
        <v>935.16600000000005</v>
      </c>
      <c r="E191" s="5">
        <v>247.01</v>
      </c>
      <c r="F191" s="179">
        <v>11.871747953496488</v>
      </c>
      <c r="G191" s="179">
        <v>47.288712823373395</v>
      </c>
      <c r="H191" s="6">
        <v>530</v>
      </c>
      <c r="I191" s="5">
        <v>632</v>
      </c>
      <c r="J191" s="5" t="s">
        <v>5164</v>
      </c>
      <c r="K191" s="5" t="s">
        <v>2038</v>
      </c>
      <c r="M191" s="5" t="s">
        <v>3556</v>
      </c>
      <c r="P191" s="9">
        <v>9.1</v>
      </c>
      <c r="Q191" s="65">
        <v>1.4</v>
      </c>
      <c r="R191" s="5" t="s">
        <v>1759</v>
      </c>
      <c r="S191" s="5" t="s">
        <v>1182</v>
      </c>
      <c r="W191" s="5"/>
      <c r="X191" s="5"/>
      <c r="Y191" s="172"/>
    </row>
    <row r="192" spans="1:25">
      <c r="A192" s="5">
        <v>184</v>
      </c>
      <c r="B192" s="5" t="s">
        <v>3953</v>
      </c>
      <c r="C192" s="5" t="s">
        <v>4370</v>
      </c>
      <c r="D192" s="5">
        <v>927.803</v>
      </c>
      <c r="E192" s="5">
        <v>250.56100000000001</v>
      </c>
      <c r="F192" s="179">
        <v>11.777154600132828</v>
      </c>
      <c r="G192" s="179">
        <v>47.324306815729273</v>
      </c>
      <c r="H192" s="6">
        <v>2030</v>
      </c>
      <c r="I192" s="5">
        <v>1998</v>
      </c>
      <c r="J192" s="5" t="s">
        <v>5163</v>
      </c>
      <c r="K192" s="5" t="s">
        <v>2038</v>
      </c>
      <c r="M192" s="5" t="s">
        <v>3556</v>
      </c>
      <c r="P192" s="9">
        <v>17.600000000000001</v>
      </c>
      <c r="Q192" s="65">
        <v>1.5</v>
      </c>
      <c r="R192" s="5" t="s">
        <v>1759</v>
      </c>
      <c r="S192" s="5" t="s">
        <v>1182</v>
      </c>
      <c r="W192" s="5"/>
      <c r="X192" s="5"/>
      <c r="Y192" s="172"/>
    </row>
    <row r="193" spans="1:25">
      <c r="A193" s="5">
        <v>185</v>
      </c>
      <c r="B193" s="5" t="s">
        <v>3954</v>
      </c>
      <c r="C193" s="5" t="s">
        <v>4567</v>
      </c>
      <c r="D193" s="5">
        <v>925.26099999999997</v>
      </c>
      <c r="E193" s="5">
        <v>250.268</v>
      </c>
      <c r="F193" s="179">
        <v>11.743363266491702</v>
      </c>
      <c r="G193" s="179">
        <v>47.322935363812583</v>
      </c>
      <c r="H193" s="6">
        <v>1330</v>
      </c>
      <c r="I193" s="5">
        <v>1756</v>
      </c>
      <c r="J193" s="5" t="s">
        <v>4946</v>
      </c>
      <c r="K193" s="5" t="s">
        <v>2038</v>
      </c>
      <c r="M193" s="5" t="s">
        <v>3556</v>
      </c>
      <c r="P193" s="9">
        <v>14.5</v>
      </c>
      <c r="Q193" s="65">
        <v>2</v>
      </c>
      <c r="R193" s="5" t="s">
        <v>782</v>
      </c>
      <c r="S193" s="5" t="s">
        <v>1182</v>
      </c>
      <c r="W193" s="5"/>
      <c r="X193" s="5"/>
      <c r="Y193" s="172"/>
    </row>
    <row r="194" spans="1:25">
      <c r="A194" s="5">
        <v>186</v>
      </c>
      <c r="B194" s="5" t="s">
        <v>3955</v>
      </c>
      <c r="C194" s="5" t="s">
        <v>4568</v>
      </c>
      <c r="D194" s="5">
        <v>915.96500000000003</v>
      </c>
      <c r="E194" s="5">
        <v>192.61699999999999</v>
      </c>
      <c r="F194" s="179">
        <v>11.580229939408447</v>
      </c>
      <c r="G194" s="179">
        <v>46.809614076058438</v>
      </c>
      <c r="H194" s="6">
        <v>840</v>
      </c>
      <c r="I194" s="5">
        <v>1079</v>
      </c>
      <c r="J194" s="5" t="s">
        <v>5021</v>
      </c>
      <c r="K194" s="5" t="s">
        <v>2038</v>
      </c>
      <c r="L194" s="5" t="s">
        <v>3555</v>
      </c>
      <c r="M194" s="5" t="s">
        <v>3553</v>
      </c>
      <c r="P194" s="9">
        <v>16.600000000000001</v>
      </c>
      <c r="Q194" s="65">
        <v>2.2000000000000002</v>
      </c>
      <c r="R194" s="5" t="s">
        <v>1183</v>
      </c>
      <c r="S194" s="5" t="s">
        <v>1182</v>
      </c>
      <c r="W194" s="5"/>
      <c r="X194" s="5"/>
      <c r="Y194" s="172"/>
    </row>
    <row r="195" spans="1:25">
      <c r="A195" s="5">
        <v>187</v>
      </c>
      <c r="B195" s="5" t="s">
        <v>4187</v>
      </c>
      <c r="C195" s="5" t="s">
        <v>4569</v>
      </c>
      <c r="D195" s="5">
        <v>920.25900000000001</v>
      </c>
      <c r="E195" s="5">
        <v>195.45</v>
      </c>
      <c r="F195" s="179">
        <v>11.638399506041806</v>
      </c>
      <c r="G195" s="179">
        <v>46.833007747341142</v>
      </c>
      <c r="H195" s="6">
        <v>1450</v>
      </c>
      <c r="I195" s="5">
        <v>1575</v>
      </c>
      <c r="J195" s="5" t="s">
        <v>3417</v>
      </c>
      <c r="K195" s="5" t="s">
        <v>2038</v>
      </c>
      <c r="L195" s="5" t="s">
        <v>3554</v>
      </c>
      <c r="M195" s="5" t="s">
        <v>3556</v>
      </c>
      <c r="P195" s="9">
        <v>7.8</v>
      </c>
      <c r="Q195" s="65">
        <v>2.2000000000000002</v>
      </c>
      <c r="R195" s="5" t="s">
        <v>1759</v>
      </c>
      <c r="S195" s="5" t="s">
        <v>1182</v>
      </c>
      <c r="W195" s="5"/>
      <c r="X195" s="5"/>
      <c r="Y195" s="172"/>
    </row>
    <row r="196" spans="1:25">
      <c r="A196" s="5">
        <v>188</v>
      </c>
      <c r="B196" s="5" t="s">
        <v>4188</v>
      </c>
      <c r="C196" s="5" t="s">
        <v>4570</v>
      </c>
      <c r="D196" s="5">
        <v>943.96900000000005</v>
      </c>
      <c r="E196" s="5">
        <v>194.41800000000001</v>
      </c>
      <c r="F196" s="179">
        <v>11.947888781821181</v>
      </c>
      <c r="G196" s="179">
        <v>46.811894270125165</v>
      </c>
      <c r="H196" s="6">
        <v>880</v>
      </c>
      <c r="I196" s="5">
        <v>842</v>
      </c>
      <c r="J196" s="5" t="s">
        <v>3776</v>
      </c>
      <c r="K196" s="5" t="s">
        <v>2038</v>
      </c>
      <c r="M196" s="5" t="s">
        <v>3775</v>
      </c>
      <c r="P196" s="9">
        <v>9.1999999999999993</v>
      </c>
      <c r="Q196" s="65">
        <v>1.5</v>
      </c>
      <c r="R196" s="5" t="s">
        <v>782</v>
      </c>
      <c r="S196" s="5" t="s">
        <v>1182</v>
      </c>
      <c r="W196" s="5"/>
      <c r="X196" s="5"/>
      <c r="Y196" s="172"/>
    </row>
    <row r="197" spans="1:25">
      <c r="A197" s="5">
        <v>189</v>
      </c>
      <c r="B197" s="5" t="s">
        <v>4189</v>
      </c>
      <c r="C197" s="5" t="s">
        <v>4104</v>
      </c>
      <c r="D197" s="5">
        <v>944.17100000000005</v>
      </c>
      <c r="E197" s="5">
        <v>199.792</v>
      </c>
      <c r="F197" s="179">
        <v>11.954593629655619</v>
      </c>
      <c r="G197" s="179">
        <v>46.860051111384024</v>
      </c>
      <c r="H197" s="6">
        <v>950</v>
      </c>
      <c r="I197" s="5">
        <v>851</v>
      </c>
      <c r="J197" s="5" t="s">
        <v>3777</v>
      </c>
      <c r="K197" s="5" t="s">
        <v>2038</v>
      </c>
      <c r="M197" s="5" t="s">
        <v>3775</v>
      </c>
      <c r="P197" s="9">
        <v>8.5</v>
      </c>
      <c r="Q197" s="65">
        <v>1.5</v>
      </c>
      <c r="R197" s="5" t="s">
        <v>1759</v>
      </c>
      <c r="S197" s="5" t="s">
        <v>1182</v>
      </c>
      <c r="W197" s="5"/>
      <c r="X197" s="5"/>
      <c r="Y197" s="172"/>
    </row>
    <row r="198" spans="1:25">
      <c r="A198" s="5">
        <v>190</v>
      </c>
      <c r="B198" s="5" t="s">
        <v>4190</v>
      </c>
      <c r="C198" s="5" t="s">
        <v>3865</v>
      </c>
      <c r="D198" s="5">
        <v>943.84900000000005</v>
      </c>
      <c r="E198" s="5">
        <v>205.381</v>
      </c>
      <c r="F198" s="179">
        <v>11.954606561039736</v>
      </c>
      <c r="G198" s="179">
        <v>46.910409778804976</v>
      </c>
      <c r="H198" s="6">
        <v>910</v>
      </c>
      <c r="I198" s="5">
        <v>856</v>
      </c>
      <c r="J198" s="5" t="s">
        <v>3778</v>
      </c>
      <c r="K198" s="5" t="s">
        <v>2038</v>
      </c>
      <c r="M198" s="5" t="s">
        <v>3775</v>
      </c>
      <c r="P198" s="9">
        <v>8.6</v>
      </c>
      <c r="Q198" s="65">
        <v>1.3</v>
      </c>
      <c r="R198" s="5" t="s">
        <v>782</v>
      </c>
      <c r="S198" s="5" t="s">
        <v>1182</v>
      </c>
      <c r="W198" s="5"/>
      <c r="X198" s="5"/>
      <c r="Y198" s="172"/>
    </row>
    <row r="199" spans="1:25">
      <c r="A199" s="5">
        <v>191</v>
      </c>
      <c r="B199" s="5" t="s">
        <v>3716</v>
      </c>
      <c r="C199" s="5" t="s">
        <v>3866</v>
      </c>
      <c r="D199" s="5">
        <v>947.29399999999998</v>
      </c>
      <c r="E199" s="5">
        <v>205.785</v>
      </c>
      <c r="F199" s="179">
        <v>12.000060649097513</v>
      </c>
      <c r="G199" s="179">
        <v>46.912243956190167</v>
      </c>
      <c r="H199" s="6">
        <v>1150</v>
      </c>
      <c r="I199" s="5">
        <v>1592</v>
      </c>
      <c r="K199" s="5" t="s">
        <v>2038</v>
      </c>
      <c r="L199" s="5" t="s">
        <v>3779</v>
      </c>
      <c r="M199" s="5" t="s">
        <v>3556</v>
      </c>
      <c r="P199" s="9">
        <v>8.8000000000000007</v>
      </c>
      <c r="Q199" s="65">
        <v>1.4</v>
      </c>
      <c r="R199" s="5" t="s">
        <v>782</v>
      </c>
      <c r="S199" s="5" t="s">
        <v>1182</v>
      </c>
      <c r="W199" s="5"/>
      <c r="X199" s="5"/>
      <c r="Y199" s="172"/>
    </row>
    <row r="200" spans="1:25">
      <c r="A200" s="5">
        <v>192</v>
      </c>
      <c r="B200" s="5" t="s">
        <v>3717</v>
      </c>
      <c r="C200" s="5" t="s">
        <v>3867</v>
      </c>
      <c r="D200" s="5">
        <v>951.22699999999998</v>
      </c>
      <c r="E200" s="5">
        <v>208.565</v>
      </c>
      <c r="F200" s="179">
        <v>12.053752321564547</v>
      </c>
      <c r="G200" s="179">
        <v>46.935137834033888</v>
      </c>
      <c r="H200" s="6">
        <v>1550</v>
      </c>
      <c r="I200" s="5">
        <v>1791</v>
      </c>
      <c r="J200" s="5" t="s">
        <v>3780</v>
      </c>
      <c r="K200" s="5" t="s">
        <v>2038</v>
      </c>
      <c r="L200" s="5" t="s">
        <v>3779</v>
      </c>
      <c r="M200" s="5" t="s">
        <v>3556</v>
      </c>
      <c r="P200" s="9">
        <v>9.6999999999999993</v>
      </c>
      <c r="Q200" s="65">
        <v>1.6</v>
      </c>
      <c r="R200" s="5" t="s">
        <v>782</v>
      </c>
      <c r="S200" s="5" t="s">
        <v>1182</v>
      </c>
      <c r="W200" s="5"/>
      <c r="X200" s="5"/>
      <c r="Y200" s="172"/>
    </row>
    <row r="201" spans="1:25">
      <c r="A201" s="5">
        <v>193</v>
      </c>
      <c r="B201" s="5" t="s">
        <v>3718</v>
      </c>
      <c r="C201" s="5" t="s">
        <v>3868</v>
      </c>
      <c r="D201" s="5">
        <v>941.84500000000003</v>
      </c>
      <c r="E201" s="5">
        <v>218.29900000000001</v>
      </c>
      <c r="F201" s="179">
        <v>11.938090455876802</v>
      </c>
      <c r="G201" s="179">
        <v>47.027455202852337</v>
      </c>
      <c r="H201" s="6">
        <v>2500</v>
      </c>
      <c r="I201" s="5">
        <v>2493</v>
      </c>
      <c r="J201" s="5" t="s">
        <v>4954</v>
      </c>
      <c r="K201" s="5" t="s">
        <v>2038</v>
      </c>
      <c r="L201" s="5" t="s">
        <v>3315</v>
      </c>
      <c r="M201" s="5" t="s">
        <v>3316</v>
      </c>
      <c r="P201" s="9">
        <v>9</v>
      </c>
      <c r="Q201" s="65">
        <v>1.2</v>
      </c>
      <c r="R201" s="5" t="s">
        <v>1183</v>
      </c>
      <c r="S201" s="5" t="s">
        <v>1182</v>
      </c>
      <c r="W201" s="5"/>
      <c r="X201" s="5"/>
      <c r="Y201" s="172"/>
    </row>
    <row r="202" spans="1:25">
      <c r="A202" s="5">
        <v>194</v>
      </c>
      <c r="B202" s="5" t="s">
        <v>3719</v>
      </c>
      <c r="C202" s="5" t="s">
        <v>3869</v>
      </c>
      <c r="D202" s="5">
        <v>943.52</v>
      </c>
      <c r="E202" s="5">
        <v>215.935</v>
      </c>
      <c r="F202" s="179">
        <v>11.95829398238109</v>
      </c>
      <c r="G202" s="179">
        <v>47.005359120741836</v>
      </c>
      <c r="H202" s="6">
        <v>1440</v>
      </c>
      <c r="I202" s="5">
        <v>1749</v>
      </c>
      <c r="K202" s="5" t="s">
        <v>2038</v>
      </c>
      <c r="L202" s="5" t="s">
        <v>3315</v>
      </c>
      <c r="M202" s="5" t="s">
        <v>3316</v>
      </c>
      <c r="P202" s="9">
        <v>7.3</v>
      </c>
      <c r="Q202" s="65">
        <v>1.6</v>
      </c>
      <c r="R202" s="5" t="s">
        <v>1759</v>
      </c>
      <c r="S202" s="5" t="s">
        <v>1182</v>
      </c>
      <c r="W202" s="5"/>
      <c r="X202" s="5"/>
      <c r="Y202" s="172"/>
    </row>
    <row r="203" spans="1:25">
      <c r="A203" s="5">
        <v>195</v>
      </c>
      <c r="B203" s="5" t="s">
        <v>3720</v>
      </c>
      <c r="C203" s="5" t="s">
        <v>3870</v>
      </c>
      <c r="D203" s="5">
        <v>945.15300000000002</v>
      </c>
      <c r="E203" s="5">
        <v>214.33199999999999</v>
      </c>
      <c r="F203" s="179">
        <v>11.978509683656972</v>
      </c>
      <c r="G203" s="179">
        <v>46.990115177808114</v>
      </c>
      <c r="H203" s="6">
        <v>1050</v>
      </c>
      <c r="I203" s="5">
        <v>1188</v>
      </c>
      <c r="J203" s="5" t="s">
        <v>1867</v>
      </c>
      <c r="K203" s="5" t="s">
        <v>2038</v>
      </c>
      <c r="L203" s="5" t="s">
        <v>1866</v>
      </c>
      <c r="M203" s="5" t="s">
        <v>3316</v>
      </c>
      <c r="P203" s="9">
        <v>8.1999999999999993</v>
      </c>
      <c r="Q203" s="65">
        <v>1.4</v>
      </c>
      <c r="R203" s="5" t="s">
        <v>782</v>
      </c>
      <c r="S203" s="5" t="s">
        <v>1182</v>
      </c>
      <c r="W203" s="5"/>
      <c r="X203" s="5"/>
      <c r="Y203" s="172"/>
    </row>
    <row r="204" spans="1:25">
      <c r="A204" s="5">
        <v>196</v>
      </c>
      <c r="B204" s="5" t="s">
        <v>3721</v>
      </c>
      <c r="C204" s="5" t="s">
        <v>3871</v>
      </c>
      <c r="D204" s="5">
        <v>929.37900000000002</v>
      </c>
      <c r="E204" s="5">
        <v>209.364</v>
      </c>
      <c r="F204" s="179">
        <v>11.767843577444211</v>
      </c>
      <c r="G204" s="179">
        <v>46.953522747842364</v>
      </c>
      <c r="H204" s="6">
        <v>2000</v>
      </c>
      <c r="I204" s="5">
        <v>2286</v>
      </c>
      <c r="J204" s="5" t="s">
        <v>3561</v>
      </c>
      <c r="K204" s="5" t="s">
        <v>2038</v>
      </c>
      <c r="L204" s="5" t="s">
        <v>3315</v>
      </c>
      <c r="M204" s="5" t="s">
        <v>3316</v>
      </c>
      <c r="P204" s="9">
        <v>7.5</v>
      </c>
      <c r="Q204" s="65">
        <v>1.6</v>
      </c>
      <c r="R204" s="5" t="s">
        <v>1759</v>
      </c>
      <c r="S204" s="5" t="s">
        <v>1182</v>
      </c>
      <c r="W204" s="5"/>
      <c r="X204" s="5"/>
      <c r="Y204" s="172"/>
    </row>
    <row r="205" spans="1:25">
      <c r="A205" s="5">
        <v>197</v>
      </c>
      <c r="B205" s="5" t="s">
        <v>3722</v>
      </c>
      <c r="C205" s="5" t="s">
        <v>1958</v>
      </c>
      <c r="D205" s="5">
        <v>936.38499999999999</v>
      </c>
      <c r="E205" s="5">
        <v>202.06</v>
      </c>
      <c r="F205" s="179">
        <v>11.854325235598786</v>
      </c>
      <c r="G205" s="179">
        <v>46.884408694614855</v>
      </c>
      <c r="H205" s="6">
        <v>1200</v>
      </c>
      <c r="I205" s="5">
        <v>1437</v>
      </c>
      <c r="J205" s="5" t="s">
        <v>3781</v>
      </c>
      <c r="K205" s="5" t="s">
        <v>2038</v>
      </c>
      <c r="M205" s="5" t="s">
        <v>3556</v>
      </c>
      <c r="P205" s="9">
        <v>9.1</v>
      </c>
      <c r="Q205" s="65">
        <v>1.3</v>
      </c>
      <c r="R205" s="5" t="s">
        <v>1759</v>
      </c>
      <c r="S205" s="5" t="s">
        <v>1182</v>
      </c>
      <c r="W205" s="5"/>
      <c r="X205" s="5"/>
      <c r="Y205" s="172"/>
    </row>
    <row r="206" spans="1:25">
      <c r="A206" s="5">
        <v>198</v>
      </c>
      <c r="B206" s="5" t="s">
        <v>3723</v>
      </c>
      <c r="C206" s="5" t="s">
        <v>1959</v>
      </c>
      <c r="D206" s="5">
        <v>1004.977</v>
      </c>
      <c r="E206" s="5">
        <v>199.62100000000001</v>
      </c>
      <c r="F206" s="179">
        <v>12.750058358468737</v>
      </c>
      <c r="G206" s="179">
        <v>46.824229318770989</v>
      </c>
      <c r="H206" s="6">
        <v>700</v>
      </c>
      <c r="I206" s="5">
        <v>870</v>
      </c>
      <c r="J206" s="5" t="s">
        <v>1366</v>
      </c>
      <c r="K206" s="5" t="s">
        <v>2038</v>
      </c>
      <c r="M206" s="5" t="s">
        <v>3556</v>
      </c>
      <c r="P206" s="9">
        <v>10.9</v>
      </c>
      <c r="Q206" s="65">
        <v>1.4</v>
      </c>
      <c r="R206" s="5" t="s">
        <v>782</v>
      </c>
      <c r="S206" s="5" t="s">
        <v>1182</v>
      </c>
      <c r="W206" s="5"/>
      <c r="X206" s="5"/>
      <c r="Y206" s="172"/>
    </row>
    <row r="207" spans="1:25">
      <c r="A207" s="5">
        <v>199</v>
      </c>
      <c r="B207" s="5" t="s">
        <v>3956</v>
      </c>
      <c r="C207" s="5" t="s">
        <v>1960</v>
      </c>
      <c r="D207" s="5">
        <v>999.96600000000001</v>
      </c>
      <c r="E207" s="5">
        <v>205</v>
      </c>
      <c r="F207" s="179">
        <v>12.689266292889524</v>
      </c>
      <c r="G207" s="179">
        <v>46.875543420603577</v>
      </c>
      <c r="H207" s="6">
        <v>950</v>
      </c>
      <c r="I207" s="5">
        <v>1085</v>
      </c>
      <c r="J207" s="5" t="s">
        <v>1365</v>
      </c>
      <c r="K207" s="5" t="s">
        <v>2038</v>
      </c>
      <c r="M207" s="5" t="s">
        <v>3556</v>
      </c>
      <c r="P207" s="9">
        <v>9.4</v>
      </c>
      <c r="Q207" s="65">
        <v>1.8</v>
      </c>
      <c r="R207" s="5" t="s">
        <v>782</v>
      </c>
      <c r="S207" s="5" t="s">
        <v>1182</v>
      </c>
      <c r="W207" s="5"/>
      <c r="X207" s="5"/>
      <c r="Y207" s="172"/>
    </row>
    <row r="208" spans="1:25">
      <c r="A208" s="5">
        <v>200</v>
      </c>
      <c r="B208" s="5" t="s">
        <v>3957</v>
      </c>
      <c r="C208" s="5" t="s">
        <v>1961</v>
      </c>
      <c r="D208" s="5">
        <v>991.11900000000003</v>
      </c>
      <c r="E208" s="5">
        <v>210.02799999999999</v>
      </c>
      <c r="F208" s="179">
        <v>12.577791458732873</v>
      </c>
      <c r="G208" s="179">
        <v>46.925947623004895</v>
      </c>
      <c r="H208" s="6">
        <v>850</v>
      </c>
      <c r="I208" s="5">
        <v>868</v>
      </c>
      <c r="J208" s="5" t="s">
        <v>1364</v>
      </c>
      <c r="K208" s="5" t="s">
        <v>2038</v>
      </c>
      <c r="M208" s="5" t="s">
        <v>3556</v>
      </c>
      <c r="P208" s="9">
        <v>9.8000000000000007</v>
      </c>
      <c r="Q208" s="65">
        <v>2.2000000000000002</v>
      </c>
      <c r="R208" s="5" t="s">
        <v>782</v>
      </c>
      <c r="S208" s="5" t="s">
        <v>1182</v>
      </c>
      <c r="W208" s="5"/>
      <c r="X208" s="5"/>
      <c r="Y208" s="172"/>
    </row>
    <row r="209" spans="1:25">
      <c r="A209" s="5">
        <v>201</v>
      </c>
      <c r="B209" s="5" t="s">
        <v>3958</v>
      </c>
      <c r="C209" s="5" t="s">
        <v>1962</v>
      </c>
      <c r="D209" s="5">
        <v>989.18700000000001</v>
      </c>
      <c r="E209" s="5">
        <v>215.923</v>
      </c>
      <c r="F209" s="179">
        <v>12.557542451995289</v>
      </c>
      <c r="G209" s="179">
        <v>46.979998903165594</v>
      </c>
      <c r="H209" s="6">
        <v>920</v>
      </c>
      <c r="I209" s="5">
        <v>1172</v>
      </c>
      <c r="J209" s="5" t="s">
        <v>1778</v>
      </c>
      <c r="K209" s="5" t="s">
        <v>2038</v>
      </c>
      <c r="M209" s="5" t="s">
        <v>3556</v>
      </c>
      <c r="P209" s="9">
        <v>7</v>
      </c>
      <c r="Q209" s="65">
        <v>0.8</v>
      </c>
      <c r="R209" s="5" t="s">
        <v>1963</v>
      </c>
      <c r="S209" s="5" t="s">
        <v>1182</v>
      </c>
      <c r="W209" s="5"/>
      <c r="X209" s="5"/>
      <c r="Y209" s="172"/>
    </row>
    <row r="210" spans="1:25">
      <c r="A210" s="5">
        <v>202</v>
      </c>
      <c r="B210" s="5" t="s">
        <v>525</v>
      </c>
      <c r="C210" s="5" t="s">
        <v>4378</v>
      </c>
      <c r="D210" s="5">
        <v>986.16399999999999</v>
      </c>
      <c r="E210" s="5">
        <v>226.77600000000001</v>
      </c>
      <c r="F210" s="179">
        <v>12.527170304497318</v>
      </c>
      <c r="G210" s="179">
        <v>47.07918792644373</v>
      </c>
      <c r="H210" s="6">
        <v>1500</v>
      </c>
      <c r="I210" s="5">
        <v>1326</v>
      </c>
      <c r="J210" s="5" t="s">
        <v>924</v>
      </c>
      <c r="K210" s="5" t="s">
        <v>2038</v>
      </c>
      <c r="L210" s="5" t="s">
        <v>1866</v>
      </c>
      <c r="M210" s="5" t="s">
        <v>3316</v>
      </c>
      <c r="P210" s="9">
        <v>6.8</v>
      </c>
      <c r="Q210" s="65">
        <v>0.6</v>
      </c>
      <c r="R210" s="5" t="s">
        <v>782</v>
      </c>
      <c r="S210" s="5" t="s">
        <v>1182</v>
      </c>
      <c r="W210" s="5"/>
      <c r="X210" s="5"/>
      <c r="Y210" s="172"/>
    </row>
    <row r="211" spans="1:25">
      <c r="A211" s="5">
        <v>203</v>
      </c>
      <c r="B211" s="5" t="s">
        <v>2650</v>
      </c>
      <c r="C211" s="5" t="s">
        <v>4379</v>
      </c>
      <c r="D211" s="5">
        <v>966.33900000000006</v>
      </c>
      <c r="E211" s="5">
        <v>248.07400000000001</v>
      </c>
      <c r="F211" s="179">
        <v>12.283961317044387</v>
      </c>
      <c r="G211" s="179">
        <v>47.281676930106045</v>
      </c>
      <c r="H211" s="6">
        <v>2000</v>
      </c>
      <c r="I211" s="5">
        <v>2056</v>
      </c>
      <c r="J211" s="5" t="s">
        <v>1155</v>
      </c>
      <c r="K211" s="5" t="s">
        <v>2038</v>
      </c>
      <c r="M211" s="5" t="s">
        <v>3556</v>
      </c>
      <c r="P211" s="9">
        <v>13.4</v>
      </c>
      <c r="Q211" s="65">
        <v>1.3</v>
      </c>
      <c r="R211" s="5" t="s">
        <v>1759</v>
      </c>
      <c r="S211" s="5" t="s">
        <v>1182</v>
      </c>
      <c r="W211" s="5"/>
      <c r="X211" s="5"/>
      <c r="Y211" s="172"/>
    </row>
    <row r="212" spans="1:25">
      <c r="A212" s="5">
        <v>204</v>
      </c>
      <c r="B212" s="5" t="s">
        <v>2163</v>
      </c>
      <c r="C212" s="5" t="s">
        <v>4380</v>
      </c>
      <c r="D212" s="5">
        <v>964.56899999999996</v>
      </c>
      <c r="E212" s="5">
        <v>247.71</v>
      </c>
      <c r="F212" s="179">
        <v>12.260311449261723</v>
      </c>
      <c r="G212" s="179">
        <v>47.279390543979211</v>
      </c>
      <c r="H212" s="6">
        <v>2000</v>
      </c>
      <c r="I212" s="5">
        <v>1714</v>
      </c>
      <c r="K212" s="5" t="s">
        <v>2038</v>
      </c>
      <c r="M212" s="5" t="s">
        <v>3556</v>
      </c>
      <c r="P212" s="9">
        <v>14.4</v>
      </c>
      <c r="Q212" s="65">
        <v>1.3</v>
      </c>
      <c r="R212" s="5" t="s">
        <v>1759</v>
      </c>
      <c r="S212" s="5" t="s">
        <v>1182</v>
      </c>
      <c r="W212" s="5"/>
      <c r="X212" s="5"/>
      <c r="Y212" s="172"/>
    </row>
    <row r="213" spans="1:25">
      <c r="A213" s="5">
        <v>205</v>
      </c>
      <c r="B213" s="5" t="s">
        <v>2164</v>
      </c>
      <c r="C213" s="5" t="s">
        <v>4381</v>
      </c>
      <c r="D213" s="5">
        <v>972.25800000000004</v>
      </c>
      <c r="E213" s="5">
        <v>270.38799999999998</v>
      </c>
      <c r="F213" s="179">
        <v>12.380670438281653</v>
      </c>
      <c r="G213" s="179">
        <v>47.478667283925262</v>
      </c>
      <c r="H213" s="6">
        <v>800</v>
      </c>
      <c r="I213" s="5">
        <v>770</v>
      </c>
      <c r="K213" s="5" t="s">
        <v>2038</v>
      </c>
      <c r="M213" s="5" t="s">
        <v>3556</v>
      </c>
      <c r="P213" s="9">
        <v>42</v>
      </c>
      <c r="Q213" s="65">
        <v>8</v>
      </c>
      <c r="R213" s="5" t="s">
        <v>1759</v>
      </c>
      <c r="S213" s="5" t="s">
        <v>1182</v>
      </c>
      <c r="W213" s="5"/>
      <c r="X213" s="5"/>
      <c r="Y213" s="172"/>
    </row>
    <row r="214" spans="1:25">
      <c r="A214" s="5">
        <v>206</v>
      </c>
      <c r="B214" s="5" t="s">
        <v>2165</v>
      </c>
      <c r="C214" s="5" t="s">
        <v>4382</v>
      </c>
      <c r="D214" s="5">
        <v>970.18100000000004</v>
      </c>
      <c r="E214" s="5">
        <v>248.05799999999999</v>
      </c>
      <c r="F214" s="179">
        <v>12.334636821631213</v>
      </c>
      <c r="G214" s="179">
        <v>47.2793864334311</v>
      </c>
      <c r="H214" s="6">
        <v>1600</v>
      </c>
      <c r="I214" s="5">
        <v>1340</v>
      </c>
      <c r="K214" s="5" t="s">
        <v>2038</v>
      </c>
      <c r="M214" s="5" t="s">
        <v>3556</v>
      </c>
      <c r="P214" s="9">
        <v>13.1</v>
      </c>
      <c r="Q214" s="65">
        <v>2</v>
      </c>
      <c r="R214" s="5" t="s">
        <v>1759</v>
      </c>
      <c r="S214" s="5" t="s">
        <v>1182</v>
      </c>
      <c r="W214" s="5"/>
      <c r="X214" s="5"/>
      <c r="Y214" s="172"/>
    </row>
    <row r="215" spans="1:25">
      <c r="A215" s="5">
        <v>207</v>
      </c>
      <c r="B215" s="5" t="s">
        <v>2166</v>
      </c>
      <c r="C215" s="5" t="s">
        <v>4383</v>
      </c>
      <c r="D215" s="5">
        <v>984.68200000000002</v>
      </c>
      <c r="E215" s="5">
        <v>230.60900000000001</v>
      </c>
      <c r="F215" s="179">
        <v>12.510967473546154</v>
      </c>
      <c r="G215" s="179">
        <v>47.114457883337373</v>
      </c>
      <c r="H215" s="6">
        <v>1560</v>
      </c>
      <c r="I215" s="5">
        <v>1797</v>
      </c>
      <c r="K215" s="5" t="s">
        <v>2038</v>
      </c>
      <c r="L215" s="5" t="s">
        <v>1866</v>
      </c>
      <c r="M215" s="5" t="s">
        <v>3316</v>
      </c>
      <c r="P215" s="9">
        <v>6.1</v>
      </c>
      <c r="Q215" s="65">
        <v>0.7</v>
      </c>
      <c r="R215" s="5" t="s">
        <v>782</v>
      </c>
      <c r="S215" s="5" t="s">
        <v>1182</v>
      </c>
      <c r="W215" s="5"/>
      <c r="X215" s="5"/>
      <c r="Y215" s="172"/>
    </row>
    <row r="216" spans="1:25">
      <c r="A216" s="5">
        <v>208</v>
      </c>
      <c r="B216" s="5" t="s">
        <v>2167</v>
      </c>
      <c r="C216" s="5" t="s">
        <v>4384</v>
      </c>
      <c r="D216" s="5">
        <v>986.30399999999997</v>
      </c>
      <c r="E216" s="5">
        <v>236.48099999999999</v>
      </c>
      <c r="F216" s="179">
        <v>12.537338680773694</v>
      </c>
      <c r="G216" s="179">
        <v>47.166219298718346</v>
      </c>
      <c r="H216" s="6">
        <v>1570</v>
      </c>
      <c r="I216" s="5">
        <v>1563</v>
      </c>
      <c r="K216" s="5" t="s">
        <v>2038</v>
      </c>
      <c r="L216" s="5" t="s">
        <v>3315</v>
      </c>
      <c r="M216" s="5" t="s">
        <v>3316</v>
      </c>
      <c r="P216" s="9">
        <v>5.7</v>
      </c>
      <c r="Q216" s="65">
        <v>0.7</v>
      </c>
      <c r="R216" s="5" t="s">
        <v>782</v>
      </c>
      <c r="S216" s="5" t="s">
        <v>1182</v>
      </c>
      <c r="W216" s="5"/>
      <c r="X216" s="5"/>
      <c r="Y216" s="172"/>
    </row>
    <row r="217" spans="1:25">
      <c r="A217" s="5">
        <v>209</v>
      </c>
      <c r="B217" s="5" t="s">
        <v>2168</v>
      </c>
      <c r="C217" s="5" t="s">
        <v>4385</v>
      </c>
      <c r="D217" s="5">
        <v>974.74300000000005</v>
      </c>
      <c r="E217" s="5">
        <v>200.45500000000001</v>
      </c>
      <c r="F217" s="179">
        <v>12.355285476022791</v>
      </c>
      <c r="G217" s="179">
        <v>46.84946024698425</v>
      </c>
      <c r="H217" s="6">
        <v>2070</v>
      </c>
      <c r="I217" s="5">
        <v>2428</v>
      </c>
      <c r="K217" s="5" t="s">
        <v>2038</v>
      </c>
      <c r="M217" s="5" t="s">
        <v>3556</v>
      </c>
      <c r="P217" s="9">
        <v>14.5</v>
      </c>
      <c r="Q217" s="65">
        <v>2.2000000000000002</v>
      </c>
      <c r="R217" s="5" t="s">
        <v>1759</v>
      </c>
      <c r="S217" s="5" t="s">
        <v>1182</v>
      </c>
      <c r="W217" s="5"/>
      <c r="X217" s="5"/>
      <c r="Y217" s="172"/>
    </row>
    <row r="218" spans="1:25">
      <c r="A218" s="5">
        <v>210</v>
      </c>
      <c r="B218" s="5" t="s">
        <v>2169</v>
      </c>
      <c r="C218" s="5" t="s">
        <v>4386</v>
      </c>
      <c r="D218" s="5">
        <v>973.16099999999994</v>
      </c>
      <c r="E218" s="5">
        <v>201.73400000000001</v>
      </c>
      <c r="F218" s="179">
        <v>12.3356327192949</v>
      </c>
      <c r="G218" s="179">
        <v>46.861833643144088</v>
      </c>
      <c r="H218" s="6">
        <v>2070</v>
      </c>
      <c r="I218" s="5">
        <v>1870</v>
      </c>
      <c r="J218" s="5" t="s">
        <v>1153</v>
      </c>
      <c r="K218" s="5" t="s">
        <v>2038</v>
      </c>
      <c r="M218" s="5" t="s">
        <v>3556</v>
      </c>
      <c r="P218" s="9">
        <v>14</v>
      </c>
      <c r="Q218" s="65">
        <v>2.4</v>
      </c>
      <c r="R218" s="5" t="s">
        <v>1759</v>
      </c>
      <c r="S218" s="5" t="s">
        <v>1182</v>
      </c>
      <c r="W218" s="5"/>
      <c r="X218" s="5"/>
      <c r="Y218" s="172"/>
    </row>
    <row r="219" spans="1:25">
      <c r="A219" s="5">
        <v>211</v>
      </c>
      <c r="B219" s="5" t="s">
        <v>2170</v>
      </c>
      <c r="C219" s="5" t="s">
        <v>4398</v>
      </c>
      <c r="D219" s="5">
        <v>966.37199999999996</v>
      </c>
      <c r="E219" s="5">
        <v>194.17099999999999</v>
      </c>
      <c r="F219" s="179">
        <v>12.24067555247869</v>
      </c>
      <c r="G219" s="179">
        <v>46.797709023878468</v>
      </c>
      <c r="H219" s="6">
        <v>2100</v>
      </c>
      <c r="I219" s="5">
        <v>1885</v>
      </c>
      <c r="J219" s="5" t="s">
        <v>469</v>
      </c>
      <c r="K219" s="5" t="s">
        <v>2038</v>
      </c>
      <c r="M219" s="5" t="s">
        <v>3556</v>
      </c>
      <c r="P219" s="9">
        <v>18.600000000000001</v>
      </c>
      <c r="Q219" s="65">
        <v>2.7</v>
      </c>
      <c r="R219" s="5" t="s">
        <v>1759</v>
      </c>
      <c r="S219" s="5" t="s">
        <v>1182</v>
      </c>
      <c r="W219" s="5"/>
      <c r="X219" s="5"/>
      <c r="Y219" s="172"/>
    </row>
    <row r="220" spans="1:25">
      <c r="A220" s="5">
        <v>212</v>
      </c>
      <c r="B220" s="5" t="s">
        <v>2171</v>
      </c>
      <c r="C220" s="5" t="s">
        <v>4399</v>
      </c>
      <c r="D220" s="5">
        <v>974.85500000000002</v>
      </c>
      <c r="E220" s="5">
        <v>205.76900000000001</v>
      </c>
      <c r="F220" s="179">
        <v>12.361135107958861</v>
      </c>
      <c r="G220" s="179">
        <v>46.89710458533299</v>
      </c>
      <c r="H220" s="6">
        <v>1700</v>
      </c>
      <c r="I220" s="5">
        <v>2155</v>
      </c>
      <c r="J220" s="5" t="s">
        <v>1154</v>
      </c>
      <c r="K220" s="5" t="s">
        <v>2038</v>
      </c>
      <c r="M220" s="5" t="s">
        <v>3556</v>
      </c>
      <c r="P220" s="9">
        <v>12.6</v>
      </c>
      <c r="Q220" s="65">
        <v>1.7</v>
      </c>
      <c r="R220" s="5" t="s">
        <v>1759</v>
      </c>
      <c r="S220" s="5" t="s">
        <v>1182</v>
      </c>
      <c r="W220" s="5"/>
      <c r="X220" s="5"/>
      <c r="Y220" s="172"/>
    </row>
    <row r="221" spans="1:25">
      <c r="A221" s="5">
        <v>213</v>
      </c>
      <c r="B221" s="5" t="s">
        <v>2172</v>
      </c>
      <c r="C221" s="5" t="s">
        <v>594</v>
      </c>
      <c r="D221" s="5">
        <v>970.47799999999995</v>
      </c>
      <c r="E221" s="5">
        <v>193.91300000000001</v>
      </c>
      <c r="F221" s="179">
        <v>12.294147415819912</v>
      </c>
      <c r="G221" s="179">
        <v>46.793117479585163</v>
      </c>
      <c r="H221" s="6">
        <v>2300</v>
      </c>
      <c r="I221" s="5">
        <v>2212</v>
      </c>
      <c r="J221" s="5" t="s">
        <v>470</v>
      </c>
      <c r="K221" s="5" t="s">
        <v>2038</v>
      </c>
      <c r="M221" s="5" t="s">
        <v>3556</v>
      </c>
      <c r="P221" s="9">
        <v>20.5</v>
      </c>
      <c r="Q221" s="65">
        <v>3.1</v>
      </c>
      <c r="R221" s="5" t="s">
        <v>1759</v>
      </c>
      <c r="S221" s="5" t="s">
        <v>1182</v>
      </c>
      <c r="W221" s="5"/>
      <c r="X221" s="5"/>
      <c r="Y221" s="172"/>
    </row>
    <row r="222" spans="1:25">
      <c r="A222" s="5">
        <v>214</v>
      </c>
      <c r="B222" s="5" t="s">
        <v>2173</v>
      </c>
      <c r="C222" s="5" t="s">
        <v>595</v>
      </c>
      <c r="D222" s="5">
        <v>972.41499999999996</v>
      </c>
      <c r="E222" s="5">
        <v>196.666</v>
      </c>
      <c r="F222" s="179">
        <v>12.321719563034065</v>
      </c>
      <c r="G222" s="179">
        <v>46.816751971006084</v>
      </c>
      <c r="H222" s="6">
        <v>1700</v>
      </c>
      <c r="I222" s="5">
        <v>2251</v>
      </c>
      <c r="J222" s="5" t="s">
        <v>471</v>
      </c>
      <c r="K222" s="5" t="s">
        <v>2038</v>
      </c>
      <c r="M222" s="5" t="s">
        <v>3556</v>
      </c>
      <c r="P222" s="9">
        <v>15.5</v>
      </c>
      <c r="Q222" s="65">
        <v>1.7</v>
      </c>
      <c r="R222" s="5" t="s">
        <v>1759</v>
      </c>
      <c r="S222" s="5" t="s">
        <v>1182</v>
      </c>
      <c r="W222" s="5"/>
      <c r="X222" s="5"/>
      <c r="Y222" s="172"/>
    </row>
    <row r="223" spans="1:25">
      <c r="A223" s="5">
        <v>215</v>
      </c>
      <c r="B223" s="5" t="s">
        <v>2174</v>
      </c>
      <c r="C223" s="5" t="s">
        <v>596</v>
      </c>
      <c r="D223" s="5">
        <v>972.48400000000004</v>
      </c>
      <c r="E223" s="5">
        <v>239.935</v>
      </c>
      <c r="F223" s="179">
        <v>12.358270291600633</v>
      </c>
      <c r="G223" s="179">
        <v>47.205167600419074</v>
      </c>
      <c r="H223" s="6">
        <v>1520</v>
      </c>
      <c r="I223" s="5">
        <v>1792</v>
      </c>
      <c r="J223" s="5" t="s">
        <v>1156</v>
      </c>
      <c r="K223" s="5" t="s">
        <v>2038</v>
      </c>
      <c r="L223" s="5" t="s">
        <v>3315</v>
      </c>
      <c r="M223" s="5" t="s">
        <v>3316</v>
      </c>
      <c r="P223" s="9">
        <v>8.4</v>
      </c>
      <c r="Q223" s="65">
        <v>1.4</v>
      </c>
      <c r="R223" s="5" t="s">
        <v>1759</v>
      </c>
      <c r="S223" s="5" t="s">
        <v>1182</v>
      </c>
      <c r="W223" s="5"/>
      <c r="X223" s="5"/>
      <c r="Y223" s="172"/>
    </row>
    <row r="224" spans="1:25">
      <c r="A224" s="5">
        <v>216</v>
      </c>
      <c r="B224" s="5" t="s">
        <v>2175</v>
      </c>
      <c r="C224" s="5" t="s">
        <v>597</v>
      </c>
      <c r="D224" s="5">
        <v>972.54200000000003</v>
      </c>
      <c r="E224" s="5">
        <v>239.02099999999999</v>
      </c>
      <c r="F224" s="179">
        <v>12.3582760122253</v>
      </c>
      <c r="G224" s="179">
        <v>47.196929671056175</v>
      </c>
      <c r="H224" s="6">
        <v>1500</v>
      </c>
      <c r="I224" s="5">
        <v>1607</v>
      </c>
      <c r="K224" s="5" t="s">
        <v>2038</v>
      </c>
      <c r="L224" s="5" t="s">
        <v>3315</v>
      </c>
      <c r="M224" s="5" t="s">
        <v>3316</v>
      </c>
      <c r="P224" s="9">
        <v>7.8</v>
      </c>
      <c r="Q224" s="65">
        <v>1.5</v>
      </c>
      <c r="R224" s="5" t="s">
        <v>1759</v>
      </c>
      <c r="S224" s="5" t="s">
        <v>1182</v>
      </c>
      <c r="W224" s="5"/>
      <c r="X224" s="5"/>
      <c r="Y224" s="172"/>
    </row>
    <row r="225" spans="1:28">
      <c r="A225" s="5">
        <v>217</v>
      </c>
      <c r="B225" s="5" t="s">
        <v>2176</v>
      </c>
      <c r="C225" s="5" t="s">
        <v>598</v>
      </c>
      <c r="D225" s="5">
        <v>954.71699999999998</v>
      </c>
      <c r="E225" s="5">
        <v>258.74599999999998</v>
      </c>
      <c r="F225" s="179">
        <v>12.139074265615001</v>
      </c>
      <c r="G225" s="179">
        <v>47.383853278411607</v>
      </c>
      <c r="H225" s="6">
        <v>1750</v>
      </c>
      <c r="I225" s="5">
        <v>849</v>
      </c>
      <c r="J225" s="5" t="s">
        <v>2369</v>
      </c>
      <c r="K225" s="5" t="s">
        <v>2038</v>
      </c>
      <c r="M225" s="5" t="s">
        <v>3556</v>
      </c>
      <c r="P225" s="9">
        <v>22.9</v>
      </c>
      <c r="Q225" s="65">
        <v>3.8</v>
      </c>
      <c r="R225" s="5" t="s">
        <v>1759</v>
      </c>
      <c r="S225" s="5" t="s">
        <v>1182</v>
      </c>
      <c r="W225" s="5"/>
      <c r="X225" s="5"/>
      <c r="Y225" s="172"/>
    </row>
    <row r="226" spans="1:28">
      <c r="A226" s="5">
        <v>218</v>
      </c>
      <c r="B226" s="5" t="s">
        <v>2177</v>
      </c>
      <c r="C226" s="5" t="s">
        <v>599</v>
      </c>
      <c r="D226" s="5">
        <v>982.495</v>
      </c>
      <c r="E226" s="5">
        <v>242.20599999999999</v>
      </c>
      <c r="F226" s="179">
        <v>12.492077472122268</v>
      </c>
      <c r="G226" s="179">
        <v>47.219826106488739</v>
      </c>
      <c r="H226" s="6">
        <v>1250</v>
      </c>
      <c r="I226" s="5">
        <v>1199</v>
      </c>
      <c r="K226" s="5" t="s">
        <v>2038</v>
      </c>
      <c r="L226" s="5" t="s">
        <v>1866</v>
      </c>
      <c r="M226" s="5" t="s">
        <v>3316</v>
      </c>
      <c r="P226" s="9">
        <v>7.9</v>
      </c>
      <c r="Q226" s="65">
        <v>1.2</v>
      </c>
      <c r="R226" s="5" t="s">
        <v>1759</v>
      </c>
      <c r="S226" s="5" t="s">
        <v>1182</v>
      </c>
    </row>
    <row r="227" spans="1:28">
      <c r="A227" s="5">
        <v>219</v>
      </c>
      <c r="B227" s="5" t="s">
        <v>2178</v>
      </c>
      <c r="C227" s="5" t="s">
        <v>932</v>
      </c>
      <c r="D227" s="5">
        <v>985.61</v>
      </c>
      <c r="E227" s="5">
        <v>233.732</v>
      </c>
      <c r="F227" s="179">
        <v>12.525846244019588</v>
      </c>
      <c r="G227" s="179">
        <v>47.141949662688148</v>
      </c>
      <c r="H227" s="6">
        <v>1565</v>
      </c>
      <c r="I227" s="5"/>
      <c r="J227" s="5" t="s">
        <v>1159</v>
      </c>
      <c r="K227" s="5" t="s">
        <v>2038</v>
      </c>
      <c r="L227" s="5" t="s">
        <v>3315</v>
      </c>
      <c r="M227" s="5" t="s">
        <v>3316</v>
      </c>
      <c r="P227" s="9">
        <v>6.4</v>
      </c>
      <c r="Q227" s="65">
        <v>0.7</v>
      </c>
      <c r="R227" s="5" t="s">
        <v>782</v>
      </c>
      <c r="S227" s="5" t="s">
        <v>1182</v>
      </c>
    </row>
    <row r="228" spans="1:28">
      <c r="A228" s="5">
        <v>220</v>
      </c>
      <c r="B228" s="5" t="s">
        <v>2179</v>
      </c>
      <c r="C228" s="5" t="s">
        <v>1171</v>
      </c>
      <c r="D228" s="5">
        <v>986.149</v>
      </c>
      <c r="E228" s="5">
        <v>223.04900000000001</v>
      </c>
      <c r="F228" s="179">
        <v>12.523783048334153</v>
      </c>
      <c r="G228" s="179">
        <v>47.045742152924447</v>
      </c>
      <c r="H228" s="6">
        <v>1300</v>
      </c>
      <c r="I228" s="5">
        <v>1488</v>
      </c>
      <c r="J228" s="5" t="s">
        <v>925</v>
      </c>
      <c r="K228" s="5" t="s">
        <v>2038</v>
      </c>
      <c r="L228" s="5" t="s">
        <v>1866</v>
      </c>
      <c r="M228" s="5" t="s">
        <v>3316</v>
      </c>
      <c r="P228" s="9">
        <v>6.9</v>
      </c>
      <c r="Q228" s="65">
        <v>1.3</v>
      </c>
      <c r="R228" s="5" t="s">
        <v>1759</v>
      </c>
      <c r="S228" s="5" t="s">
        <v>1182</v>
      </c>
    </row>
    <row r="229" spans="1:28">
      <c r="A229" s="5">
        <v>221</v>
      </c>
      <c r="B229" s="5" t="s">
        <v>2180</v>
      </c>
      <c r="C229" s="5" t="s">
        <v>1169</v>
      </c>
      <c r="D229" s="5">
        <v>987.54899999999998</v>
      </c>
      <c r="E229" s="5">
        <v>231.56100000000001</v>
      </c>
      <c r="F229" s="179">
        <v>12.549486648360256</v>
      </c>
      <c r="G229" s="179">
        <v>47.121328117947236</v>
      </c>
      <c r="H229" s="6">
        <v>2430</v>
      </c>
      <c r="I229" s="5">
        <v>2637</v>
      </c>
      <c r="J229" s="5" t="s">
        <v>1160</v>
      </c>
      <c r="K229" s="5" t="s">
        <v>2038</v>
      </c>
      <c r="L229" s="5" t="s">
        <v>3315</v>
      </c>
      <c r="M229" s="5" t="s">
        <v>3316</v>
      </c>
      <c r="P229" s="9">
        <v>8</v>
      </c>
      <c r="Q229" s="65">
        <v>0.8</v>
      </c>
      <c r="R229" s="5" t="s">
        <v>782</v>
      </c>
      <c r="S229" s="5" t="s">
        <v>1182</v>
      </c>
    </row>
    <row r="230" spans="1:28">
      <c r="A230" s="5">
        <v>222</v>
      </c>
      <c r="B230" s="5" t="s">
        <v>2181</v>
      </c>
      <c r="C230" s="5" t="s">
        <v>1170</v>
      </c>
      <c r="D230" s="5">
        <v>966.01300000000003</v>
      </c>
      <c r="E230" s="5">
        <v>220.858</v>
      </c>
      <c r="F230" s="179">
        <v>12.257510184984406</v>
      </c>
      <c r="G230" s="179">
        <v>47.037514554929558</v>
      </c>
      <c r="H230" s="6">
        <v>2500</v>
      </c>
      <c r="I230" s="5">
        <v>3074</v>
      </c>
      <c r="J230" s="5" t="s">
        <v>468</v>
      </c>
      <c r="K230" s="5" t="s">
        <v>2038</v>
      </c>
      <c r="L230" s="5" t="s">
        <v>1866</v>
      </c>
      <c r="M230" s="5" t="s">
        <v>3316</v>
      </c>
      <c r="P230" s="9">
        <v>10.3</v>
      </c>
      <c r="Q230" s="65">
        <v>1.4</v>
      </c>
      <c r="R230" s="5" t="s">
        <v>1759</v>
      </c>
      <c r="S230" s="5" t="s">
        <v>1182</v>
      </c>
    </row>
    <row r="231" spans="1:28">
      <c r="A231" s="5">
        <v>223</v>
      </c>
      <c r="B231" s="5" t="s">
        <v>2182</v>
      </c>
      <c r="C231" s="5" t="s">
        <v>1375</v>
      </c>
      <c r="D231" s="5">
        <v>905.28599999999994</v>
      </c>
      <c r="E231" s="5">
        <v>236.18899999999999</v>
      </c>
      <c r="F231" s="179">
        <v>11.469881656825386</v>
      </c>
      <c r="G231" s="179">
        <v>47.206025726627161</v>
      </c>
      <c r="H231" s="6">
        <v>2240</v>
      </c>
      <c r="I231" s="5">
        <v>1874</v>
      </c>
      <c r="J231" s="5" t="s">
        <v>4945</v>
      </c>
      <c r="K231" s="5" t="s">
        <v>2038</v>
      </c>
      <c r="M231" s="5" t="s">
        <v>3556</v>
      </c>
      <c r="P231" s="9">
        <v>14.3</v>
      </c>
      <c r="Q231" s="65">
        <v>2.8</v>
      </c>
      <c r="R231" s="5" t="s">
        <v>1759</v>
      </c>
      <c r="S231" s="5" t="s">
        <v>1182</v>
      </c>
    </row>
    <row r="232" spans="1:28">
      <c r="A232" s="5">
        <v>224</v>
      </c>
      <c r="B232" s="5" t="s">
        <v>2183</v>
      </c>
      <c r="C232" s="5" t="s">
        <v>1376</v>
      </c>
      <c r="D232" s="5">
        <v>933.39300000000003</v>
      </c>
      <c r="E232" s="5">
        <v>229.041</v>
      </c>
      <c r="F232" s="179">
        <v>11.835008710879359</v>
      </c>
      <c r="G232" s="179">
        <v>47.128237908471512</v>
      </c>
      <c r="H232" s="6">
        <v>800</v>
      </c>
      <c r="I232" s="5">
        <v>2035</v>
      </c>
      <c r="J232" s="5" t="s">
        <v>4953</v>
      </c>
      <c r="K232" s="5" t="s">
        <v>2038</v>
      </c>
      <c r="L232" s="5" t="s">
        <v>3315</v>
      </c>
      <c r="M232" s="5" t="s">
        <v>3316</v>
      </c>
      <c r="P232" s="9">
        <v>5.5</v>
      </c>
      <c r="Q232" s="65">
        <v>0.8</v>
      </c>
      <c r="R232" s="5" t="s">
        <v>1759</v>
      </c>
      <c r="S232" s="5" t="s">
        <v>1182</v>
      </c>
    </row>
    <row r="233" spans="1:28">
      <c r="A233" s="5">
        <v>225</v>
      </c>
      <c r="B233" s="5" t="s">
        <v>2184</v>
      </c>
      <c r="C233" s="5" t="s">
        <v>823</v>
      </c>
      <c r="D233" s="5">
        <v>927.73299999999995</v>
      </c>
      <c r="E233" s="5">
        <v>221.58199999999999</v>
      </c>
      <c r="F233" s="179">
        <v>11.755100786611694</v>
      </c>
      <c r="G233" s="179">
        <v>47.064075541389784</v>
      </c>
      <c r="H233" s="6">
        <v>1360</v>
      </c>
      <c r="I233" s="5">
        <v>1297</v>
      </c>
      <c r="J233" s="5" t="s">
        <v>4020</v>
      </c>
      <c r="K233" s="5" t="s">
        <v>2038</v>
      </c>
      <c r="L233" s="5" t="s">
        <v>3315</v>
      </c>
      <c r="M233" s="5" t="s">
        <v>3316</v>
      </c>
      <c r="P233" s="9">
        <v>6.4</v>
      </c>
      <c r="Q233" s="65">
        <v>1.8</v>
      </c>
      <c r="R233" s="5" t="s">
        <v>1759</v>
      </c>
      <c r="S233" s="5" t="s">
        <v>1182</v>
      </c>
    </row>
    <row r="234" spans="1:28">
      <c r="A234" s="5">
        <v>226</v>
      </c>
      <c r="B234" s="5" t="s">
        <v>2185</v>
      </c>
      <c r="C234" s="5" t="s">
        <v>824</v>
      </c>
      <c r="D234" s="5">
        <v>924.81799999999998</v>
      </c>
      <c r="E234" s="5">
        <v>218.874</v>
      </c>
      <c r="F234" s="179">
        <v>11.714836325940125</v>
      </c>
      <c r="G234" s="179">
        <v>47.041189819149459</v>
      </c>
      <c r="H234" s="6">
        <v>1650</v>
      </c>
      <c r="I234" s="5">
        <v>1886</v>
      </c>
      <c r="J234" s="5" t="s">
        <v>4019</v>
      </c>
      <c r="K234" s="5" t="s">
        <v>2038</v>
      </c>
      <c r="L234" s="5" t="s">
        <v>3315</v>
      </c>
      <c r="M234" s="5" t="s">
        <v>3316</v>
      </c>
      <c r="P234" s="9">
        <v>7</v>
      </c>
      <c r="Q234" s="65">
        <v>1.8</v>
      </c>
      <c r="R234" s="5" t="s">
        <v>782</v>
      </c>
      <c r="S234" s="5" t="s">
        <v>1182</v>
      </c>
    </row>
    <row r="235" spans="1:28">
      <c r="A235" s="5">
        <v>227</v>
      </c>
      <c r="B235" s="5" t="s">
        <v>2186</v>
      </c>
      <c r="C235" s="5" t="s">
        <v>1030</v>
      </c>
      <c r="D235" s="5">
        <v>920.94299999999998</v>
      </c>
      <c r="E235" s="5">
        <v>219.684</v>
      </c>
      <c r="F235" s="179">
        <v>11.664494756155912</v>
      </c>
      <c r="G235" s="179">
        <v>47.050354722170496</v>
      </c>
      <c r="H235" s="6">
        <v>3470</v>
      </c>
      <c r="I235" s="5">
        <v>3128</v>
      </c>
      <c r="J235" s="5" t="s">
        <v>4944</v>
      </c>
      <c r="K235" s="5" t="s">
        <v>2038</v>
      </c>
      <c r="L235" s="5" t="s">
        <v>3315</v>
      </c>
      <c r="M235" s="5" t="s">
        <v>3316</v>
      </c>
      <c r="P235" s="9">
        <v>10.5</v>
      </c>
      <c r="Q235" s="65">
        <v>1.1000000000000001</v>
      </c>
      <c r="R235" s="5" t="s">
        <v>782</v>
      </c>
      <c r="S235" s="5" t="s">
        <v>1182</v>
      </c>
    </row>
    <row r="236" spans="1:28">
      <c r="A236" s="5">
        <v>228</v>
      </c>
      <c r="B236" s="5" t="s">
        <v>2187</v>
      </c>
      <c r="C236" s="5" t="s">
        <v>1031</v>
      </c>
      <c r="D236" s="5">
        <v>922.67</v>
      </c>
      <c r="E236" s="5">
        <v>220.79599999999999</v>
      </c>
      <c r="F236" s="179">
        <v>11.687984868625282</v>
      </c>
      <c r="G236" s="179">
        <v>47.0595032636528</v>
      </c>
      <c r="H236" s="6">
        <v>1800</v>
      </c>
      <c r="I236" s="5">
        <v>2801</v>
      </c>
      <c r="J236" s="5" t="s">
        <v>3565</v>
      </c>
      <c r="K236" s="5" t="s">
        <v>2038</v>
      </c>
      <c r="L236" s="5" t="s">
        <v>3315</v>
      </c>
      <c r="M236" s="5" t="s">
        <v>3316</v>
      </c>
      <c r="P236" s="9">
        <v>7.7</v>
      </c>
      <c r="Q236" s="65">
        <v>1.7</v>
      </c>
      <c r="R236" s="5" t="s">
        <v>1759</v>
      </c>
      <c r="S236" s="5" t="s">
        <v>1182</v>
      </c>
    </row>
    <row r="237" spans="1:28">
      <c r="A237" s="5">
        <v>229</v>
      </c>
      <c r="B237" s="5" t="s">
        <v>2188</v>
      </c>
      <c r="D237" s="5">
        <v>733.27</v>
      </c>
      <c r="E237" s="5">
        <v>116.38</v>
      </c>
      <c r="F237" s="179">
        <v>9.1648305677420083</v>
      </c>
      <c r="G237" s="179">
        <v>46.185691611786865</v>
      </c>
      <c r="H237" s="46"/>
      <c r="I237" s="5">
        <v>1650</v>
      </c>
      <c r="K237" s="5" t="s">
        <v>2037</v>
      </c>
      <c r="M237" s="5" t="s">
        <v>3959</v>
      </c>
      <c r="P237" s="9">
        <v>17.3</v>
      </c>
      <c r="S237" s="5" t="s">
        <v>3960</v>
      </c>
      <c r="Y237" s="219">
        <v>20.9</v>
      </c>
      <c r="AB237" s="5" t="s">
        <v>3960</v>
      </c>
    </row>
    <row r="238" spans="1:28">
      <c r="A238" s="5">
        <v>230</v>
      </c>
      <c r="B238" s="5" t="s">
        <v>2423</v>
      </c>
      <c r="D238" s="5">
        <v>733.42</v>
      </c>
      <c r="E238" s="5">
        <v>114</v>
      </c>
      <c r="F238" s="179">
        <v>9.1660942193445916</v>
      </c>
      <c r="G238" s="179">
        <v>46.164257762770177</v>
      </c>
      <c r="H238" s="46"/>
      <c r="I238" s="5">
        <v>1821</v>
      </c>
      <c r="K238" s="5" t="s">
        <v>2037</v>
      </c>
      <c r="M238" s="5" t="s">
        <v>3959</v>
      </c>
      <c r="P238" s="9">
        <v>16.5</v>
      </c>
      <c r="S238" s="5" t="s">
        <v>3960</v>
      </c>
      <c r="Y238" s="219">
        <v>19.899999999999999</v>
      </c>
      <c r="AB238" s="5" t="s">
        <v>3960</v>
      </c>
    </row>
    <row r="239" spans="1:28">
      <c r="A239" s="5">
        <v>231</v>
      </c>
      <c r="B239" s="5" t="s">
        <v>2428</v>
      </c>
      <c r="D239" s="5">
        <v>735.91</v>
      </c>
      <c r="E239" s="5">
        <v>114.24</v>
      </c>
      <c r="F239" s="179">
        <v>9.1983921657302332</v>
      </c>
      <c r="G239" s="179">
        <v>46.165918508851917</v>
      </c>
      <c r="H239" s="46"/>
      <c r="I239" s="5">
        <v>1365</v>
      </c>
      <c r="K239" s="5" t="s">
        <v>2037</v>
      </c>
      <c r="M239" s="5" t="s">
        <v>3959</v>
      </c>
      <c r="P239" s="9">
        <v>21.7</v>
      </c>
      <c r="S239" s="5" t="s">
        <v>3960</v>
      </c>
      <c r="Y239" s="219">
        <v>40.799999999999997</v>
      </c>
      <c r="AB239" s="5" t="s">
        <v>3960</v>
      </c>
    </row>
    <row r="240" spans="1:28">
      <c r="A240" s="5">
        <v>232</v>
      </c>
      <c r="B240" s="5" t="s">
        <v>2429</v>
      </c>
      <c r="D240" s="5">
        <v>723.53</v>
      </c>
      <c r="E240" s="5">
        <v>110.25</v>
      </c>
      <c r="F240" s="179">
        <v>9.0370924253789298</v>
      </c>
      <c r="G240" s="179">
        <v>46.132417313015985</v>
      </c>
      <c r="H240" s="46"/>
      <c r="I240" s="5">
        <v>1683</v>
      </c>
      <c r="K240" s="5" t="s">
        <v>2037</v>
      </c>
      <c r="M240" s="5" t="s">
        <v>4333</v>
      </c>
      <c r="P240" s="9">
        <v>17.2</v>
      </c>
      <c r="S240" s="5" t="s">
        <v>3960</v>
      </c>
      <c r="Y240" s="219">
        <v>180.1</v>
      </c>
      <c r="AB240" s="5" t="s">
        <v>3960</v>
      </c>
    </row>
    <row r="241" spans="1:29">
      <c r="A241" s="5">
        <v>233</v>
      </c>
      <c r="B241" s="5" t="s">
        <v>2430</v>
      </c>
      <c r="D241" s="35">
        <v>733</v>
      </c>
      <c r="E241" s="35">
        <v>117.61</v>
      </c>
      <c r="F241" s="179">
        <v>9.1616843344368739</v>
      </c>
      <c r="G241" s="179">
        <v>46.196806819942587</v>
      </c>
      <c r="H241" s="46"/>
      <c r="I241" s="5">
        <v>1487</v>
      </c>
      <c r="K241" s="5" t="s">
        <v>2038</v>
      </c>
      <c r="M241" s="5" t="s">
        <v>3959</v>
      </c>
      <c r="P241" s="9">
        <v>11.9</v>
      </c>
      <c r="S241" s="5" t="s">
        <v>3960</v>
      </c>
    </row>
    <row r="242" spans="1:29">
      <c r="A242" s="5">
        <v>234</v>
      </c>
      <c r="B242" s="5" t="s">
        <v>2431</v>
      </c>
      <c r="D242" s="5">
        <v>733.91</v>
      </c>
      <c r="E242" s="5">
        <v>115.12</v>
      </c>
      <c r="F242" s="179">
        <v>9.1727568174438741</v>
      </c>
      <c r="G242" s="179">
        <v>46.174233082252236</v>
      </c>
      <c r="H242" s="46"/>
      <c r="I242" s="5">
        <v>2105</v>
      </c>
      <c r="K242" s="5" t="s">
        <v>2038</v>
      </c>
      <c r="M242" s="5" t="s">
        <v>3959</v>
      </c>
      <c r="P242" s="9">
        <v>21.9</v>
      </c>
      <c r="S242" s="5" t="s">
        <v>3960</v>
      </c>
    </row>
    <row r="243" spans="1:29">
      <c r="A243" s="5">
        <v>235</v>
      </c>
      <c r="B243" s="5" t="s">
        <v>2432</v>
      </c>
      <c r="D243" s="5">
        <v>734.06</v>
      </c>
      <c r="E243" s="5">
        <v>112.46</v>
      </c>
      <c r="F243" s="179">
        <v>9.1739369454903983</v>
      </c>
      <c r="G243" s="179">
        <v>46.150281039919143</v>
      </c>
      <c r="H243" s="46"/>
      <c r="I243" s="5">
        <v>1419</v>
      </c>
      <c r="K243" s="5" t="s">
        <v>2038</v>
      </c>
      <c r="M243" s="5" t="s">
        <v>4333</v>
      </c>
      <c r="P243" s="9">
        <v>23.8</v>
      </c>
      <c r="S243" s="5" t="s">
        <v>3960</v>
      </c>
    </row>
    <row r="244" spans="1:29">
      <c r="A244" s="5">
        <v>236</v>
      </c>
      <c r="B244" s="5" t="s">
        <v>2433</v>
      </c>
      <c r="D244" s="5">
        <v>736.28</v>
      </c>
      <c r="E244" s="5">
        <v>115.42</v>
      </c>
      <c r="F244" s="179">
        <v>9.2035248574580457</v>
      </c>
      <c r="G244" s="179">
        <v>46.176455802640035</v>
      </c>
      <c r="H244" s="46"/>
      <c r="I244" s="5">
        <v>1888</v>
      </c>
      <c r="K244" s="5" t="s">
        <v>2038</v>
      </c>
      <c r="M244" s="5" t="s">
        <v>4333</v>
      </c>
      <c r="P244" s="9">
        <v>17.2</v>
      </c>
      <c r="S244" s="5" t="s">
        <v>3960</v>
      </c>
    </row>
    <row r="245" spans="1:29">
      <c r="A245" s="5">
        <v>237</v>
      </c>
      <c r="B245" s="5" t="s">
        <v>2434</v>
      </c>
      <c r="C245" s="5" t="s">
        <v>3253</v>
      </c>
      <c r="D245" s="5">
        <v>752.26</v>
      </c>
      <c r="E245" s="5">
        <v>160.80000000000001</v>
      </c>
      <c r="F245" s="179">
        <v>9.4252689130033147</v>
      </c>
      <c r="G245" s="179">
        <v>46.581123351442606</v>
      </c>
      <c r="H245" s="6">
        <v>1100</v>
      </c>
      <c r="I245" s="5">
        <v>1133</v>
      </c>
      <c r="J245" s="5" t="s">
        <v>2999</v>
      </c>
      <c r="K245" s="5" t="s">
        <v>2037</v>
      </c>
      <c r="M245" s="5" t="s">
        <v>4424</v>
      </c>
      <c r="P245" s="9">
        <v>14.01</v>
      </c>
      <c r="Q245" s="65">
        <v>0.37</v>
      </c>
      <c r="R245" s="5" t="s">
        <v>780</v>
      </c>
      <c r="S245" s="5" t="s">
        <v>698</v>
      </c>
      <c r="T245" s="5">
        <v>13.19</v>
      </c>
      <c r="V245" s="5">
        <v>1.48</v>
      </c>
      <c r="W245" s="57">
        <v>100</v>
      </c>
      <c r="Y245" s="219">
        <v>22.1</v>
      </c>
      <c r="Z245" s="172">
        <v>1.4</v>
      </c>
      <c r="AA245" s="172">
        <v>20</v>
      </c>
      <c r="AB245" s="5" t="s">
        <v>698</v>
      </c>
    </row>
    <row r="246" spans="1:29">
      <c r="A246" s="5">
        <v>238</v>
      </c>
      <c r="B246" s="5" t="s">
        <v>2435</v>
      </c>
      <c r="C246" s="5" t="s">
        <v>781</v>
      </c>
      <c r="D246" s="5">
        <v>752.1</v>
      </c>
      <c r="E246" s="5">
        <v>162.43</v>
      </c>
      <c r="F246" s="179">
        <v>9.4237203602144373</v>
      </c>
      <c r="G246" s="179">
        <v>46.59581786218974</v>
      </c>
      <c r="H246" s="6">
        <v>1000</v>
      </c>
      <c r="I246" s="5">
        <v>1044</v>
      </c>
      <c r="J246" s="5" t="s">
        <v>2508</v>
      </c>
      <c r="K246" s="5" t="s">
        <v>2037</v>
      </c>
      <c r="M246" s="5" t="s">
        <v>4424</v>
      </c>
      <c r="P246" s="9">
        <v>12.38</v>
      </c>
      <c r="Q246" s="65">
        <v>0.57999999999999996</v>
      </c>
      <c r="R246" s="5" t="s">
        <v>3757</v>
      </c>
      <c r="S246" s="5" t="s">
        <v>698</v>
      </c>
      <c r="T246" s="5">
        <v>13.38</v>
      </c>
      <c r="V246" s="5">
        <v>1.27</v>
      </c>
      <c r="W246" s="57">
        <v>100</v>
      </c>
      <c r="Y246" s="219">
        <v>21.8</v>
      </c>
      <c r="Z246" s="172">
        <v>0.15</v>
      </c>
      <c r="AA246" s="172">
        <v>15</v>
      </c>
      <c r="AB246" s="5" t="s">
        <v>698</v>
      </c>
    </row>
    <row r="247" spans="1:29">
      <c r="A247" s="5">
        <v>239</v>
      </c>
      <c r="B247" s="5" t="s">
        <v>2436</v>
      </c>
      <c r="C247" s="5" t="s">
        <v>2509</v>
      </c>
      <c r="D247" s="5">
        <v>745.4</v>
      </c>
      <c r="E247" s="5">
        <v>152.15</v>
      </c>
      <c r="F247" s="179">
        <v>9.3330727083584772</v>
      </c>
      <c r="G247" s="179">
        <v>46.5048612775538</v>
      </c>
      <c r="H247" s="6">
        <v>2113</v>
      </c>
      <c r="I247" s="5">
        <v>2123</v>
      </c>
      <c r="J247" s="5" t="s">
        <v>2510</v>
      </c>
      <c r="K247" s="5" t="s">
        <v>2037</v>
      </c>
      <c r="M247" s="5" t="s">
        <v>4424</v>
      </c>
      <c r="P247" s="9">
        <v>15.25</v>
      </c>
      <c r="Q247" s="65">
        <v>0.85</v>
      </c>
      <c r="R247" s="5" t="s">
        <v>3757</v>
      </c>
      <c r="S247" s="5" t="s">
        <v>698</v>
      </c>
      <c r="T247" s="5">
        <v>13.25</v>
      </c>
      <c r="V247" s="5">
        <v>1.21</v>
      </c>
      <c r="W247" s="57">
        <v>100</v>
      </c>
      <c r="Y247" s="219">
        <v>20.3</v>
      </c>
      <c r="Z247" s="172">
        <v>1.3</v>
      </c>
      <c r="AA247" s="172">
        <v>20</v>
      </c>
      <c r="AB247" s="5" t="s">
        <v>698</v>
      </c>
    </row>
    <row r="248" spans="1:29">
      <c r="A248" s="5">
        <v>240</v>
      </c>
      <c r="B248" s="5" t="s">
        <v>2437</v>
      </c>
      <c r="C248" s="5" t="s">
        <v>2511</v>
      </c>
      <c r="D248" s="5">
        <v>747.45</v>
      </c>
      <c r="E248" s="5">
        <v>142.5</v>
      </c>
      <c r="F248" s="179">
        <v>9.3566977608123896</v>
      </c>
      <c r="G248" s="179">
        <v>46.417631321010028</v>
      </c>
      <c r="H248" s="6">
        <v>760</v>
      </c>
      <c r="I248" s="5">
        <v>1732</v>
      </c>
      <c r="J248" s="5" t="s">
        <v>2273</v>
      </c>
      <c r="K248" s="5" t="s">
        <v>2037</v>
      </c>
      <c r="M248" s="5" t="s">
        <v>4424</v>
      </c>
      <c r="P248" s="9">
        <v>12.66</v>
      </c>
      <c r="Q248" s="65">
        <v>2.66</v>
      </c>
      <c r="R248" s="5" t="s">
        <v>1759</v>
      </c>
      <c r="S248" s="5" t="s">
        <v>698</v>
      </c>
      <c r="Y248" s="219">
        <v>21.3</v>
      </c>
      <c r="Z248" s="172">
        <v>1.5</v>
      </c>
      <c r="AA248" s="172">
        <v>20</v>
      </c>
      <c r="AB248" s="5" t="s">
        <v>698</v>
      </c>
    </row>
    <row r="249" spans="1:29">
      <c r="A249" s="5">
        <v>241</v>
      </c>
      <c r="B249" s="5" t="s">
        <v>2438</v>
      </c>
      <c r="C249" s="5" t="s">
        <v>3266</v>
      </c>
      <c r="D249" s="5">
        <v>745.5</v>
      </c>
      <c r="E249" s="5">
        <v>140.85</v>
      </c>
      <c r="F249" s="179">
        <v>9.3308241566841996</v>
      </c>
      <c r="G249" s="179">
        <v>46.403218794344369</v>
      </c>
      <c r="H249" s="6">
        <v>1980</v>
      </c>
      <c r="I249" s="5">
        <v>1917</v>
      </c>
      <c r="J249" s="5" t="s">
        <v>1026</v>
      </c>
      <c r="K249" s="5" t="s">
        <v>2037</v>
      </c>
      <c r="M249" s="5" t="s">
        <v>4424</v>
      </c>
      <c r="P249" s="9">
        <v>13.38</v>
      </c>
      <c r="Q249" s="65">
        <v>2.12</v>
      </c>
      <c r="R249" s="5" t="s">
        <v>3757</v>
      </c>
      <c r="S249" s="5" t="s">
        <v>698</v>
      </c>
      <c r="Y249" s="219">
        <v>18.100000000000001</v>
      </c>
      <c r="Z249" s="172">
        <v>1.2</v>
      </c>
      <c r="AA249" s="172">
        <v>20</v>
      </c>
      <c r="AB249" s="5" t="s">
        <v>698</v>
      </c>
    </row>
    <row r="250" spans="1:29">
      <c r="A250" s="5">
        <v>242</v>
      </c>
      <c r="B250" s="5" t="s">
        <v>2439</v>
      </c>
      <c r="C250" s="5" t="s">
        <v>4134</v>
      </c>
      <c r="D250" s="5">
        <v>747.55</v>
      </c>
      <c r="E250" s="5">
        <v>138.94999999999999</v>
      </c>
      <c r="F250" s="179">
        <v>9.3568689672492091</v>
      </c>
      <c r="G250" s="179">
        <v>46.385684463262912</v>
      </c>
      <c r="H250" s="6">
        <v>1020</v>
      </c>
      <c r="I250" s="5">
        <v>1097</v>
      </c>
      <c r="J250" s="5" t="s">
        <v>3509</v>
      </c>
      <c r="K250" s="5" t="s">
        <v>2038</v>
      </c>
      <c r="M250" s="5" t="s">
        <v>4424</v>
      </c>
      <c r="P250" s="9">
        <v>9.94</v>
      </c>
      <c r="Q250" s="65">
        <v>0.57999999999999996</v>
      </c>
      <c r="R250" s="5" t="s">
        <v>3757</v>
      </c>
      <c r="S250" s="5" t="s">
        <v>698</v>
      </c>
      <c r="T250" s="5">
        <v>12.9</v>
      </c>
      <c r="V250" s="5">
        <v>1.71</v>
      </c>
      <c r="W250" s="57">
        <v>100</v>
      </c>
    </row>
    <row r="251" spans="1:29">
      <c r="A251" s="5">
        <v>243</v>
      </c>
      <c r="B251" s="5" t="s">
        <v>2440</v>
      </c>
      <c r="C251" s="5" t="s">
        <v>3758</v>
      </c>
      <c r="D251" s="5">
        <v>758.15</v>
      </c>
      <c r="E251" s="5">
        <v>142.80000000000001</v>
      </c>
      <c r="F251" s="179">
        <v>9.4959253115728792</v>
      </c>
      <c r="G251" s="179">
        <v>46.417891098436804</v>
      </c>
      <c r="H251" s="6">
        <v>1960</v>
      </c>
      <c r="I251" s="5">
        <v>1991</v>
      </c>
      <c r="J251" s="5" t="s">
        <v>3759</v>
      </c>
      <c r="K251" s="5" t="s">
        <v>2038</v>
      </c>
      <c r="M251" s="5" t="s">
        <v>4424</v>
      </c>
      <c r="P251" s="9">
        <v>14.62</v>
      </c>
      <c r="Q251" s="65">
        <v>3.22</v>
      </c>
      <c r="R251" s="5" t="s">
        <v>1759</v>
      </c>
      <c r="S251" s="5" t="s">
        <v>698</v>
      </c>
    </row>
    <row r="252" spans="1:29">
      <c r="A252" s="5">
        <v>244</v>
      </c>
      <c r="B252" s="5" t="s">
        <v>2441</v>
      </c>
      <c r="C252" s="5" t="s">
        <v>3760</v>
      </c>
      <c r="D252" s="5">
        <v>753.85</v>
      </c>
      <c r="E252" s="5">
        <v>141.85</v>
      </c>
      <c r="F252" s="179">
        <v>9.4396987068751592</v>
      </c>
      <c r="G252" s="179">
        <v>46.410348365851497</v>
      </c>
      <c r="H252" s="6">
        <v>2200</v>
      </c>
      <c r="I252" s="5">
        <v>1960</v>
      </c>
      <c r="J252" s="5" t="s">
        <v>4927</v>
      </c>
      <c r="K252" s="5" t="s">
        <v>2038</v>
      </c>
      <c r="M252" s="5" t="s">
        <v>4424</v>
      </c>
      <c r="P252" s="9">
        <v>13.71</v>
      </c>
      <c r="Q252" s="65">
        <v>1.27</v>
      </c>
      <c r="R252" s="5" t="s">
        <v>3757</v>
      </c>
      <c r="S252" s="5" t="s">
        <v>698</v>
      </c>
      <c r="T252" s="5">
        <v>12.9</v>
      </c>
      <c r="V252" s="5">
        <v>0.45</v>
      </c>
      <c r="W252" s="57">
        <v>8</v>
      </c>
    </row>
    <row r="253" spans="1:29">
      <c r="A253" s="5">
        <v>245</v>
      </c>
      <c r="B253" s="5" t="s">
        <v>2931</v>
      </c>
      <c r="C253" s="5" t="s">
        <v>4928</v>
      </c>
      <c r="D253" s="5">
        <v>749.2</v>
      </c>
      <c r="E253" s="5">
        <v>140.9</v>
      </c>
      <c r="F253" s="179">
        <v>9.3789380033004282</v>
      </c>
      <c r="G253" s="179">
        <v>46.402855690867568</v>
      </c>
      <c r="H253" s="6">
        <v>1520</v>
      </c>
      <c r="I253" s="5">
        <v>1514</v>
      </c>
      <c r="J253" s="5" t="s">
        <v>5351</v>
      </c>
      <c r="K253" s="5" t="s">
        <v>2038</v>
      </c>
      <c r="M253" s="5" t="s">
        <v>4424</v>
      </c>
      <c r="P253" s="9">
        <v>11.42</v>
      </c>
      <c r="Q253" s="65">
        <v>1.56</v>
      </c>
      <c r="R253" s="5" t="s">
        <v>3757</v>
      </c>
      <c r="S253" s="5" t="s">
        <v>698</v>
      </c>
    </row>
    <row r="254" spans="1:29">
      <c r="A254" s="5">
        <v>246</v>
      </c>
      <c r="B254" s="5" t="s">
        <v>2932</v>
      </c>
      <c r="C254" s="5" t="s">
        <v>4532</v>
      </c>
      <c r="D254" s="5">
        <v>579.6</v>
      </c>
      <c r="E254" s="5">
        <v>33.200000000000003</v>
      </c>
      <c r="F254" s="179">
        <v>7.177937807392035</v>
      </c>
      <c r="G254" s="179">
        <v>45.450362219277658</v>
      </c>
      <c r="H254" s="6">
        <v>1840</v>
      </c>
      <c r="I254" s="5">
        <v>1840</v>
      </c>
      <c r="J254" s="5" t="s">
        <v>4533</v>
      </c>
      <c r="K254" s="5" t="s">
        <v>2037</v>
      </c>
      <c r="L254" s="5" t="s">
        <v>658</v>
      </c>
      <c r="M254" s="5" t="s">
        <v>5431</v>
      </c>
      <c r="P254" s="9">
        <v>23.9</v>
      </c>
      <c r="Q254" s="65">
        <v>2.4</v>
      </c>
      <c r="R254" s="5" t="s">
        <v>1749</v>
      </c>
      <c r="S254" s="5" t="s">
        <v>4231</v>
      </c>
      <c r="T254" s="5">
        <v>12.6</v>
      </c>
      <c r="V254" s="5">
        <v>1.7</v>
      </c>
      <c r="W254" s="57">
        <v>57</v>
      </c>
      <c r="Y254" s="219">
        <v>29.5</v>
      </c>
      <c r="Z254" s="172">
        <v>1.6</v>
      </c>
      <c r="AA254" s="172">
        <v>20</v>
      </c>
      <c r="AB254" s="5" t="s">
        <v>4231</v>
      </c>
      <c r="AC254" s="5" t="s">
        <v>727</v>
      </c>
    </row>
    <row r="255" spans="1:29">
      <c r="A255" s="5">
        <v>247</v>
      </c>
      <c r="B255" s="5" t="s">
        <v>2933</v>
      </c>
      <c r="C255" s="5" t="s">
        <v>1713</v>
      </c>
      <c r="D255" s="5">
        <v>582.29999999999995</v>
      </c>
      <c r="E255" s="5">
        <v>30.8</v>
      </c>
      <c r="F255" s="179">
        <v>7.2125301382720046</v>
      </c>
      <c r="G255" s="179">
        <v>45.428851374195418</v>
      </c>
      <c r="H255" s="6">
        <v>1620</v>
      </c>
      <c r="I255" s="5">
        <v>1923</v>
      </c>
      <c r="J255" s="5" t="s">
        <v>1714</v>
      </c>
      <c r="K255" s="5" t="s">
        <v>2037</v>
      </c>
      <c r="L255" s="5" t="s">
        <v>658</v>
      </c>
      <c r="M255" s="5" t="s">
        <v>5431</v>
      </c>
      <c r="P255" s="9">
        <v>23.9</v>
      </c>
      <c r="Q255" s="65">
        <v>1.8</v>
      </c>
      <c r="R255" s="5" t="s">
        <v>1749</v>
      </c>
      <c r="S255" s="5" t="s">
        <v>4231</v>
      </c>
      <c r="T255" s="5">
        <v>12.8</v>
      </c>
      <c r="U255" s="5">
        <v>0.15</v>
      </c>
      <c r="V255" s="5">
        <v>1.5</v>
      </c>
      <c r="W255" s="57">
        <v>100</v>
      </c>
      <c r="Y255" s="219">
        <v>30</v>
      </c>
      <c r="Z255" s="172">
        <v>1.7</v>
      </c>
      <c r="AA255" s="172">
        <v>20</v>
      </c>
      <c r="AB255" s="5" t="s">
        <v>4231</v>
      </c>
      <c r="AC255" s="5" t="s">
        <v>727</v>
      </c>
    </row>
    <row r="256" spans="1:29">
      <c r="A256" s="5">
        <v>248</v>
      </c>
      <c r="B256" s="5" t="s">
        <v>2934</v>
      </c>
      <c r="C256" s="5" t="s">
        <v>1715</v>
      </c>
      <c r="D256" s="5">
        <v>592.1</v>
      </c>
      <c r="E256" s="5">
        <v>32.049999999999997</v>
      </c>
      <c r="F256" s="179">
        <v>7.3376986281278143</v>
      </c>
      <c r="G256" s="179">
        <v>45.440277750513843</v>
      </c>
      <c r="H256" s="6">
        <v>1040</v>
      </c>
      <c r="I256" s="5">
        <v>972</v>
      </c>
      <c r="J256" s="5" t="s">
        <v>5469</v>
      </c>
      <c r="K256" s="5" t="s">
        <v>2037</v>
      </c>
      <c r="L256" s="5" t="s">
        <v>658</v>
      </c>
      <c r="M256" s="5" t="s">
        <v>5431</v>
      </c>
      <c r="P256" s="9">
        <v>20.100000000000001</v>
      </c>
      <c r="Q256" s="65">
        <v>1.2</v>
      </c>
      <c r="R256" s="5" t="s">
        <v>1749</v>
      </c>
      <c r="S256" s="5" t="s">
        <v>4231</v>
      </c>
      <c r="T256" s="5">
        <v>13</v>
      </c>
      <c r="U256" s="5">
        <v>0.14000000000000001</v>
      </c>
      <c r="V256" s="5">
        <v>1.4</v>
      </c>
      <c r="W256" s="57">
        <v>100</v>
      </c>
      <c r="Y256" s="219">
        <v>30</v>
      </c>
      <c r="Z256" s="172">
        <v>1.8</v>
      </c>
      <c r="AA256" s="172">
        <v>20</v>
      </c>
      <c r="AB256" s="5" t="s">
        <v>4231</v>
      </c>
      <c r="AC256" s="5" t="s">
        <v>727</v>
      </c>
    </row>
    <row r="257" spans="1:29">
      <c r="A257" s="5">
        <v>249</v>
      </c>
      <c r="B257" s="5" t="s">
        <v>2935</v>
      </c>
      <c r="C257" s="5" t="s">
        <v>5477</v>
      </c>
      <c r="D257" s="5">
        <v>599.4</v>
      </c>
      <c r="E257" s="5">
        <v>31</v>
      </c>
      <c r="F257" s="179">
        <v>7.4309723034640491</v>
      </c>
      <c r="G257" s="179">
        <v>45.430879195237416</v>
      </c>
      <c r="H257" s="6">
        <v>750</v>
      </c>
      <c r="I257" s="5">
        <v>662</v>
      </c>
      <c r="J257" s="5" t="s">
        <v>5478</v>
      </c>
      <c r="K257" s="5" t="s">
        <v>2037</v>
      </c>
      <c r="L257" s="5" t="s">
        <v>658</v>
      </c>
      <c r="M257" s="5" t="s">
        <v>5431</v>
      </c>
      <c r="P257" s="9">
        <v>20.399999999999999</v>
      </c>
      <c r="Q257" s="65">
        <v>1.1000000000000001</v>
      </c>
      <c r="R257" s="5" t="s">
        <v>1749</v>
      </c>
      <c r="S257" s="5" t="s">
        <v>4231</v>
      </c>
      <c r="T257" s="5">
        <v>13.6</v>
      </c>
      <c r="U257" s="5">
        <v>0.16</v>
      </c>
      <c r="V257" s="5">
        <v>1.6</v>
      </c>
      <c r="W257" s="57">
        <v>100</v>
      </c>
      <c r="Y257" s="219">
        <v>30.4</v>
      </c>
      <c r="Z257" s="172">
        <v>1.8</v>
      </c>
      <c r="AA257" s="172">
        <v>20</v>
      </c>
      <c r="AB257" s="5" t="s">
        <v>4231</v>
      </c>
      <c r="AC257" s="5" t="s">
        <v>4221</v>
      </c>
    </row>
    <row r="258" spans="1:29">
      <c r="A258" s="5">
        <v>250</v>
      </c>
      <c r="B258" s="5" t="s">
        <v>2936</v>
      </c>
      <c r="C258" s="5" t="s">
        <v>898</v>
      </c>
      <c r="D258" s="5">
        <v>588.55999999999995</v>
      </c>
      <c r="E258" s="5">
        <v>40</v>
      </c>
      <c r="F258" s="179">
        <v>7.2922788763134925</v>
      </c>
      <c r="G258" s="179">
        <v>45.511732720393333</v>
      </c>
      <c r="H258" s="6">
        <v>4060</v>
      </c>
      <c r="I258" s="5">
        <v>3211</v>
      </c>
      <c r="J258" s="5" t="s">
        <v>899</v>
      </c>
      <c r="K258" s="5" t="s">
        <v>2037</v>
      </c>
      <c r="L258" s="5" t="s">
        <v>658</v>
      </c>
      <c r="M258" s="5" t="s">
        <v>5431</v>
      </c>
      <c r="P258" s="9">
        <v>24.4</v>
      </c>
      <c r="Q258" s="65">
        <v>4.8</v>
      </c>
      <c r="R258" s="5">
        <v>10</v>
      </c>
      <c r="S258" s="5" t="s">
        <v>4231</v>
      </c>
      <c r="T258" s="5">
        <v>13.7</v>
      </c>
      <c r="V258" s="5">
        <v>1.4</v>
      </c>
      <c r="W258" s="57">
        <v>47</v>
      </c>
      <c r="Y258" s="219">
        <v>30.4</v>
      </c>
      <c r="Z258" s="172">
        <v>1.6</v>
      </c>
      <c r="AA258" s="172">
        <v>20</v>
      </c>
      <c r="AB258" s="5" t="s">
        <v>4231</v>
      </c>
      <c r="AC258" s="5" t="s">
        <v>4254</v>
      </c>
    </row>
    <row r="259" spans="1:29">
      <c r="A259" s="5">
        <v>251</v>
      </c>
      <c r="B259" s="5" t="s">
        <v>2937</v>
      </c>
      <c r="C259" s="5" t="s">
        <v>900</v>
      </c>
      <c r="D259" s="5">
        <v>586.55999999999995</v>
      </c>
      <c r="E259" s="5">
        <v>40.1</v>
      </c>
      <c r="F259" s="179">
        <v>7.2666890349999971</v>
      </c>
      <c r="G259" s="179">
        <v>45.512595697695332</v>
      </c>
      <c r="H259" s="6">
        <v>3500</v>
      </c>
      <c r="I259" s="5">
        <v>3612</v>
      </c>
      <c r="J259" s="5" t="s">
        <v>1862</v>
      </c>
      <c r="K259" s="5" t="s">
        <v>2037</v>
      </c>
      <c r="L259" s="5" t="s">
        <v>3800</v>
      </c>
      <c r="M259" s="5" t="s">
        <v>5431</v>
      </c>
      <c r="P259" s="9">
        <v>23</v>
      </c>
      <c r="Q259" s="65">
        <v>3.1</v>
      </c>
      <c r="R259" s="5">
        <v>5</v>
      </c>
      <c r="S259" s="5" t="s">
        <v>4231</v>
      </c>
      <c r="Y259" s="219">
        <v>31</v>
      </c>
      <c r="Z259" s="172">
        <v>1.9</v>
      </c>
      <c r="AA259" s="172">
        <v>20</v>
      </c>
      <c r="AB259" s="5" t="s">
        <v>4231</v>
      </c>
      <c r="AC259" s="5" t="s">
        <v>727</v>
      </c>
    </row>
    <row r="260" spans="1:29">
      <c r="A260" s="5">
        <v>252</v>
      </c>
      <c r="B260" s="5" t="s">
        <v>6041</v>
      </c>
      <c r="C260" s="5" t="s">
        <v>1385</v>
      </c>
      <c r="D260" s="5">
        <v>619.9</v>
      </c>
      <c r="E260" s="5">
        <v>89.25</v>
      </c>
      <c r="F260" s="179">
        <v>7.6952869563671875</v>
      </c>
      <c r="G260" s="179">
        <v>45.954536769089664</v>
      </c>
      <c r="H260" s="6">
        <v>2600</v>
      </c>
      <c r="I260" s="45">
        <v>3307.5</v>
      </c>
      <c r="J260" s="5" t="s">
        <v>4926</v>
      </c>
      <c r="K260" s="5" t="s">
        <v>2037</v>
      </c>
      <c r="L260" s="5" t="s">
        <v>4316</v>
      </c>
      <c r="M260" s="5" t="s">
        <v>4317</v>
      </c>
      <c r="P260" s="9">
        <v>12.7</v>
      </c>
      <c r="Q260" s="65">
        <v>1</v>
      </c>
      <c r="R260" s="5" t="s">
        <v>4318</v>
      </c>
      <c r="S260" s="5" t="s">
        <v>1583</v>
      </c>
      <c r="T260" s="5">
        <v>13.37</v>
      </c>
      <c r="V260" s="5">
        <v>1.4</v>
      </c>
      <c r="W260" s="57">
        <v>100</v>
      </c>
      <c r="Y260" s="219">
        <v>33.5</v>
      </c>
      <c r="Z260" s="172">
        <v>1.9</v>
      </c>
      <c r="AA260" s="172">
        <v>12</v>
      </c>
      <c r="AB260" s="5" t="s">
        <v>1583</v>
      </c>
    </row>
    <row r="261" spans="1:29">
      <c r="A261" s="5">
        <v>253</v>
      </c>
      <c r="B261" s="5" t="s">
        <v>6042</v>
      </c>
      <c r="C261" s="5" t="s">
        <v>4106</v>
      </c>
      <c r="D261" s="5">
        <v>619.9</v>
      </c>
      <c r="E261" s="5">
        <v>89.25</v>
      </c>
      <c r="F261" s="179">
        <v>7.6952869563671875</v>
      </c>
      <c r="G261" s="179">
        <v>45.954536769089664</v>
      </c>
      <c r="H261" s="6">
        <v>2600</v>
      </c>
      <c r="I261" s="45">
        <v>3307.5</v>
      </c>
      <c r="J261" s="5" t="s">
        <v>4930</v>
      </c>
      <c r="K261" s="5" t="s">
        <v>2037</v>
      </c>
      <c r="M261" s="5" t="s">
        <v>4317</v>
      </c>
      <c r="P261" s="9">
        <v>14.8</v>
      </c>
      <c r="Q261" s="65">
        <v>1.3</v>
      </c>
      <c r="R261" s="5" t="s">
        <v>2820</v>
      </c>
      <c r="S261" s="5" t="s">
        <v>1583</v>
      </c>
      <c r="T261" s="5">
        <v>12.81</v>
      </c>
      <c r="V261" s="5">
        <v>1.87</v>
      </c>
      <c r="W261" s="57">
        <v>100</v>
      </c>
      <c r="Y261" s="219">
        <v>33.299999999999997</v>
      </c>
      <c r="Z261" s="172">
        <v>2.4</v>
      </c>
      <c r="AA261" s="172">
        <v>20</v>
      </c>
      <c r="AB261" s="5" t="s">
        <v>1583</v>
      </c>
      <c r="AC261" s="5" t="s">
        <v>1665</v>
      </c>
    </row>
    <row r="262" spans="1:29">
      <c r="A262" s="5">
        <v>254</v>
      </c>
      <c r="B262" s="5" t="s">
        <v>4907</v>
      </c>
      <c r="C262" s="5" t="s">
        <v>3559</v>
      </c>
      <c r="D262" s="5">
        <v>638.59299999999996</v>
      </c>
      <c r="E262" s="5">
        <v>51.777999999999999</v>
      </c>
      <c r="F262" s="179">
        <v>7.9333213282539292</v>
      </c>
      <c r="G262" s="179">
        <v>45.616673238649888</v>
      </c>
      <c r="H262" s="6">
        <v>1920</v>
      </c>
      <c r="I262" s="5">
        <v>1868</v>
      </c>
      <c r="J262" s="5" t="s">
        <v>4113</v>
      </c>
      <c r="K262" s="5" t="s">
        <v>2037</v>
      </c>
      <c r="L262" s="5" t="s">
        <v>4112</v>
      </c>
      <c r="M262" s="5" t="s">
        <v>706</v>
      </c>
      <c r="P262" s="9">
        <v>25.6</v>
      </c>
      <c r="Q262" s="65">
        <v>1.4</v>
      </c>
      <c r="R262" s="5" t="s">
        <v>4114</v>
      </c>
      <c r="S262" s="5" t="s">
        <v>1583</v>
      </c>
      <c r="T262" s="5">
        <v>13.97</v>
      </c>
      <c r="V262" s="5">
        <v>1.3</v>
      </c>
      <c r="W262" s="57">
        <v>100</v>
      </c>
      <c r="Y262" s="219">
        <v>34.5</v>
      </c>
      <c r="Z262" s="172">
        <v>1.8</v>
      </c>
      <c r="AA262" s="172">
        <v>12</v>
      </c>
      <c r="AB262" s="5" t="s">
        <v>2771</v>
      </c>
      <c r="AC262" s="5" t="s">
        <v>3560</v>
      </c>
    </row>
    <row r="263" spans="1:29">
      <c r="A263" s="5">
        <v>255</v>
      </c>
      <c r="B263" s="5" t="s">
        <v>4908</v>
      </c>
      <c r="C263" s="5" t="s">
        <v>1027</v>
      </c>
      <c r="D263" s="5">
        <v>601.5</v>
      </c>
      <c r="E263" s="5">
        <v>110.7</v>
      </c>
      <c r="F263" s="179">
        <v>7.4580511549267801</v>
      </c>
      <c r="G263" s="179">
        <v>46.147779777437584</v>
      </c>
      <c r="H263" s="6">
        <v>1100</v>
      </c>
      <c r="I263" s="5">
        <v>1142</v>
      </c>
      <c r="J263" s="5" t="s">
        <v>1028</v>
      </c>
      <c r="K263" s="5" t="s">
        <v>2038</v>
      </c>
      <c r="L263" s="5" t="s">
        <v>1029</v>
      </c>
      <c r="M263" s="5" t="s">
        <v>1024</v>
      </c>
      <c r="P263" s="9">
        <v>13.1</v>
      </c>
      <c r="Q263" s="65">
        <v>1.6</v>
      </c>
      <c r="R263" s="5" t="s">
        <v>2820</v>
      </c>
      <c r="S263" s="5" t="s">
        <v>1583</v>
      </c>
      <c r="T263" s="5">
        <v>13.24</v>
      </c>
      <c r="V263" s="5">
        <v>1.43</v>
      </c>
      <c r="W263" s="57">
        <v>100</v>
      </c>
    </row>
    <row r="264" spans="1:29">
      <c r="A264" s="5">
        <v>256</v>
      </c>
      <c r="B264" s="5" t="s">
        <v>4909</v>
      </c>
      <c r="C264" s="5" t="s">
        <v>3310</v>
      </c>
      <c r="D264" s="5">
        <v>647.03</v>
      </c>
      <c r="E264" s="5">
        <v>79.150000000000006</v>
      </c>
      <c r="F264" s="179">
        <v>8.0441670360040582</v>
      </c>
      <c r="G264" s="179">
        <v>45.862345586758664</v>
      </c>
      <c r="H264" s="6">
        <v>600</v>
      </c>
      <c r="I264" s="5">
        <v>1052</v>
      </c>
      <c r="J264" s="5" t="s">
        <v>3311</v>
      </c>
      <c r="K264" s="5" t="s">
        <v>2038</v>
      </c>
      <c r="L264" s="5" t="s">
        <v>3312</v>
      </c>
      <c r="M264" s="5" t="s">
        <v>2819</v>
      </c>
      <c r="P264" s="9">
        <v>23.4</v>
      </c>
      <c r="Q264" s="65">
        <v>1</v>
      </c>
      <c r="R264" s="5" t="s">
        <v>2820</v>
      </c>
      <c r="S264" s="5" t="s">
        <v>1018</v>
      </c>
      <c r="T264" s="5">
        <v>14.32</v>
      </c>
      <c r="V264" s="5">
        <v>1.2</v>
      </c>
      <c r="W264" s="57">
        <v>100</v>
      </c>
    </row>
    <row r="265" spans="1:29">
      <c r="A265" s="5">
        <v>257</v>
      </c>
      <c r="B265" s="5" t="s">
        <v>4910</v>
      </c>
      <c r="C265" s="5" t="s">
        <v>2703</v>
      </c>
      <c r="D265" s="5">
        <v>624.79999999999995</v>
      </c>
      <c r="E265" s="5">
        <v>84.8</v>
      </c>
      <c r="F265" s="179">
        <v>7.7582478715192877</v>
      </c>
      <c r="G265" s="179">
        <v>45.914346179851812</v>
      </c>
      <c r="H265" s="6">
        <v>3020</v>
      </c>
      <c r="I265" s="45">
        <v>2994.5</v>
      </c>
      <c r="J265" s="5" t="s">
        <v>2704</v>
      </c>
      <c r="K265" s="5" t="s">
        <v>2037</v>
      </c>
      <c r="L265" s="5" t="s">
        <v>4821</v>
      </c>
      <c r="M265" s="5" t="s">
        <v>2705</v>
      </c>
      <c r="P265" s="9">
        <v>14</v>
      </c>
      <c r="Q265" s="65">
        <v>0.6</v>
      </c>
      <c r="R265" s="5" t="s">
        <v>2706</v>
      </c>
      <c r="S265" s="5" t="s">
        <v>2700</v>
      </c>
      <c r="T265" s="5">
        <v>13.13</v>
      </c>
      <c r="V265" s="5">
        <v>1.53</v>
      </c>
      <c r="W265" s="57">
        <v>100</v>
      </c>
      <c r="Y265" s="219">
        <v>34.4</v>
      </c>
      <c r="Z265" s="172">
        <v>3</v>
      </c>
      <c r="AA265" s="172">
        <v>3</v>
      </c>
      <c r="AB265" s="5" t="s">
        <v>1583</v>
      </c>
    </row>
    <row r="266" spans="1:29">
      <c r="A266" s="5">
        <v>258</v>
      </c>
      <c r="B266" s="5" t="s">
        <v>4911</v>
      </c>
      <c r="C266" s="5" t="s">
        <v>2701</v>
      </c>
      <c r="D266" s="5">
        <v>615.18799999999999</v>
      </c>
      <c r="E266" s="5">
        <v>51.674999999999997</v>
      </c>
      <c r="F266" s="179">
        <v>7.6333156696010001</v>
      </c>
      <c r="G266" s="179">
        <v>45.616671097293334</v>
      </c>
      <c r="H266" s="6">
        <v>660</v>
      </c>
      <c r="I266" s="5">
        <v>1449</v>
      </c>
      <c r="J266" s="5" t="s">
        <v>2702</v>
      </c>
      <c r="K266" s="5" t="s">
        <v>2037</v>
      </c>
      <c r="L266" s="5" t="s">
        <v>3074</v>
      </c>
      <c r="M266" s="5" t="s">
        <v>706</v>
      </c>
      <c r="P266" s="9">
        <v>25</v>
      </c>
      <c r="Q266" s="65">
        <v>2.8</v>
      </c>
      <c r="R266" s="5" t="s">
        <v>449</v>
      </c>
      <c r="S266" s="5" t="s">
        <v>2700</v>
      </c>
      <c r="Y266" s="219">
        <v>39.700000000000003</v>
      </c>
      <c r="Z266" s="172">
        <v>2.7</v>
      </c>
      <c r="AA266" s="172">
        <v>12</v>
      </c>
      <c r="AB266" s="5" t="s">
        <v>1583</v>
      </c>
      <c r="AC266" s="5" t="s">
        <v>1424</v>
      </c>
    </row>
    <row r="267" spans="1:29">
      <c r="A267" s="5">
        <v>259</v>
      </c>
      <c r="B267" s="5" t="s">
        <v>4914</v>
      </c>
      <c r="C267" s="5" t="s">
        <v>3476</v>
      </c>
      <c r="D267" s="5">
        <v>624.04999999999995</v>
      </c>
      <c r="E267" s="5">
        <v>65.900000000000006</v>
      </c>
      <c r="F267" s="179">
        <v>7.7476240953897202</v>
      </c>
      <c r="G267" s="179">
        <v>45.744366549810884</v>
      </c>
      <c r="H267" s="6">
        <v>1150</v>
      </c>
      <c r="I267" s="5">
        <v>1206</v>
      </c>
      <c r="J267" s="5" t="s">
        <v>3477</v>
      </c>
      <c r="K267" s="5" t="s">
        <v>2037</v>
      </c>
      <c r="L267" s="5" t="s">
        <v>3800</v>
      </c>
      <c r="M267" s="5" t="s">
        <v>2227</v>
      </c>
      <c r="P267" s="9">
        <v>10.5</v>
      </c>
      <c r="Q267" s="65">
        <v>0.8</v>
      </c>
      <c r="R267" s="5" t="s">
        <v>2820</v>
      </c>
      <c r="S267" s="5" t="s">
        <v>2700</v>
      </c>
      <c r="T267" s="5">
        <v>13.27</v>
      </c>
      <c r="V267" s="5">
        <v>1.54</v>
      </c>
      <c r="W267" s="57">
        <v>100</v>
      </c>
      <c r="Y267" s="219">
        <v>33.299999999999997</v>
      </c>
      <c r="Z267" s="172">
        <v>1.8</v>
      </c>
      <c r="AA267" s="172">
        <v>12</v>
      </c>
      <c r="AB267" s="5" t="s">
        <v>1583</v>
      </c>
    </row>
    <row r="268" spans="1:29">
      <c r="A268" s="5">
        <v>260</v>
      </c>
      <c r="B268" s="5" t="s">
        <v>4915</v>
      </c>
      <c r="C268" s="5" t="s">
        <v>1716</v>
      </c>
      <c r="D268" s="5">
        <v>613.90899999999999</v>
      </c>
      <c r="E268" s="5">
        <v>42.406999999999996</v>
      </c>
      <c r="F268" s="179">
        <v>7.6166525149824418</v>
      </c>
      <c r="G268" s="179">
        <v>45.533336529136143</v>
      </c>
      <c r="H268" s="6">
        <v>250</v>
      </c>
      <c r="I268" s="5">
        <v>2501</v>
      </c>
      <c r="J268" s="5" t="s">
        <v>5468</v>
      </c>
      <c r="K268" s="5" t="s">
        <v>2037</v>
      </c>
      <c r="L268" s="5" t="s">
        <v>1522</v>
      </c>
      <c r="M268" s="5" t="s">
        <v>706</v>
      </c>
      <c r="P268" s="9">
        <v>27.4</v>
      </c>
      <c r="Q268" s="65">
        <v>2.5</v>
      </c>
      <c r="R268" s="5" t="s">
        <v>2706</v>
      </c>
      <c r="S268" s="5" t="s">
        <v>2700</v>
      </c>
      <c r="Y268" s="219">
        <v>32.700000000000003</v>
      </c>
      <c r="Z268" s="172">
        <v>1.9</v>
      </c>
      <c r="AA268" s="172">
        <v>12</v>
      </c>
      <c r="AB268" s="5" t="s">
        <v>1583</v>
      </c>
      <c r="AC268" s="5" t="s">
        <v>1237</v>
      </c>
    </row>
    <row r="269" spans="1:29">
      <c r="A269" s="5">
        <v>261</v>
      </c>
      <c r="B269" s="5" t="s">
        <v>4916</v>
      </c>
      <c r="C269" s="5" t="s">
        <v>1523</v>
      </c>
      <c r="D269" s="5">
        <v>620.39599999999996</v>
      </c>
      <c r="E269" s="5">
        <v>49.837000000000003</v>
      </c>
      <c r="F269" s="179">
        <v>7.6999925373243201</v>
      </c>
      <c r="G269" s="179">
        <v>45.600002856901433</v>
      </c>
      <c r="H269" s="6">
        <v>380</v>
      </c>
      <c r="I269" s="5">
        <v>1083</v>
      </c>
      <c r="J269" s="5" t="s">
        <v>5046</v>
      </c>
      <c r="K269" s="5" t="s">
        <v>2314</v>
      </c>
      <c r="L269" s="5" t="s">
        <v>3074</v>
      </c>
      <c r="M269" s="5" t="s">
        <v>706</v>
      </c>
      <c r="S269" s="5" t="s">
        <v>2700</v>
      </c>
      <c r="Y269" s="219">
        <v>33</v>
      </c>
      <c r="Z269" s="172">
        <v>1.7</v>
      </c>
      <c r="AA269" s="172">
        <v>12</v>
      </c>
      <c r="AB269" s="5" t="s">
        <v>1583</v>
      </c>
      <c r="AC269" s="5" t="s">
        <v>4242</v>
      </c>
    </row>
    <row r="270" spans="1:29">
      <c r="A270" s="5">
        <v>262</v>
      </c>
      <c r="B270" s="5" t="s">
        <v>4917</v>
      </c>
      <c r="C270" s="5" t="s">
        <v>5047</v>
      </c>
      <c r="D270" s="5">
        <v>670.6</v>
      </c>
      <c r="E270" s="5">
        <v>93.1</v>
      </c>
      <c r="F270" s="179">
        <v>8.3497003129577827</v>
      </c>
      <c r="G270" s="179">
        <v>45.985775839650884</v>
      </c>
      <c r="H270" s="6">
        <v>240</v>
      </c>
      <c r="I270" s="5">
        <v>252</v>
      </c>
      <c r="J270" s="5" t="s">
        <v>5048</v>
      </c>
      <c r="K270" s="5" t="s">
        <v>2037</v>
      </c>
      <c r="L270" s="5" t="s">
        <v>5049</v>
      </c>
      <c r="M270" s="5" t="s">
        <v>5581</v>
      </c>
      <c r="P270" s="9">
        <v>20.100000000000001</v>
      </c>
      <c r="Q270" s="65">
        <v>4.5</v>
      </c>
      <c r="R270" s="5" t="s">
        <v>2820</v>
      </c>
      <c r="S270" s="5" t="s">
        <v>2700</v>
      </c>
      <c r="T270" s="5">
        <v>12.32</v>
      </c>
      <c r="V270" s="5">
        <v>1.71</v>
      </c>
      <c r="W270" s="57">
        <v>100</v>
      </c>
      <c r="Y270" s="219">
        <v>31.4</v>
      </c>
      <c r="Z270" s="172">
        <v>1.5</v>
      </c>
      <c r="AA270" s="172">
        <v>12</v>
      </c>
      <c r="AB270" s="5" t="s">
        <v>1583</v>
      </c>
    </row>
    <row r="271" spans="1:29">
      <c r="A271" s="5">
        <v>263</v>
      </c>
      <c r="B271" s="5" t="s">
        <v>4918</v>
      </c>
      <c r="C271" s="5" t="s">
        <v>3249</v>
      </c>
      <c r="D271" s="5">
        <v>635</v>
      </c>
      <c r="E271" s="5">
        <v>43.75</v>
      </c>
      <c r="F271" s="179">
        <v>7.8866807477907974</v>
      </c>
      <c r="G271" s="179">
        <v>45.54465970783636</v>
      </c>
      <c r="H271" s="6">
        <v>400</v>
      </c>
      <c r="I271" s="45">
        <v>1126</v>
      </c>
      <c r="J271" s="5" t="s">
        <v>3250</v>
      </c>
      <c r="K271" s="5" t="s">
        <v>2037</v>
      </c>
      <c r="L271" s="5" t="s">
        <v>2997</v>
      </c>
      <c r="P271" s="9">
        <v>24.5</v>
      </c>
      <c r="Q271" s="65">
        <v>1.3</v>
      </c>
      <c r="R271" s="5" t="s">
        <v>2998</v>
      </c>
      <c r="S271" s="5" t="s">
        <v>2700</v>
      </c>
      <c r="T271" s="5">
        <v>13.96</v>
      </c>
      <c r="V271" s="5">
        <v>1.23</v>
      </c>
      <c r="W271" s="57">
        <v>100</v>
      </c>
      <c r="Y271" s="219">
        <v>37.4</v>
      </c>
      <c r="Z271" s="172">
        <v>1.7</v>
      </c>
      <c r="AA271" s="172">
        <v>12</v>
      </c>
      <c r="AB271" s="5" t="s">
        <v>1583</v>
      </c>
      <c r="AC271" s="5" t="s">
        <v>1606</v>
      </c>
    </row>
    <row r="272" spans="1:29">
      <c r="A272" s="5">
        <v>264</v>
      </c>
      <c r="B272" s="5" t="s">
        <v>4919</v>
      </c>
      <c r="C272" s="5" t="s">
        <v>2491</v>
      </c>
      <c r="D272" s="5">
        <v>635</v>
      </c>
      <c r="E272" s="5">
        <v>43.75</v>
      </c>
      <c r="F272" s="179">
        <v>7.8866807477907974</v>
      </c>
      <c r="G272" s="179">
        <v>45.54465970783636</v>
      </c>
      <c r="H272" s="6">
        <v>350</v>
      </c>
      <c r="I272" s="45">
        <v>1126</v>
      </c>
      <c r="J272" s="5" t="s">
        <v>2268</v>
      </c>
      <c r="K272" s="5" t="s">
        <v>2037</v>
      </c>
      <c r="L272" s="5" t="s">
        <v>2997</v>
      </c>
      <c r="P272" s="9">
        <v>23.8</v>
      </c>
      <c r="Q272" s="65">
        <v>1.1000000000000001</v>
      </c>
      <c r="R272" s="5" t="s">
        <v>2820</v>
      </c>
      <c r="S272" s="5" t="s">
        <v>2700</v>
      </c>
      <c r="T272" s="5">
        <v>14.04</v>
      </c>
      <c r="V272" s="5">
        <v>1.32</v>
      </c>
      <c r="W272" s="57">
        <v>100</v>
      </c>
      <c r="Y272" s="219">
        <v>32.200000000000003</v>
      </c>
      <c r="Z272" s="172">
        <v>2.2999999999999998</v>
      </c>
      <c r="AA272" s="172">
        <v>6</v>
      </c>
      <c r="AB272" s="5" t="s">
        <v>1583</v>
      </c>
      <c r="AC272" s="5" t="s">
        <v>1606</v>
      </c>
    </row>
    <row r="273" spans="1:29">
      <c r="A273" s="5">
        <v>265</v>
      </c>
      <c r="B273" s="5" t="s">
        <v>4920</v>
      </c>
      <c r="C273" s="5" t="s">
        <v>2000</v>
      </c>
      <c r="D273" s="5">
        <v>635</v>
      </c>
      <c r="E273" s="5">
        <v>43.75</v>
      </c>
      <c r="F273" s="179">
        <v>7.8866807477907974</v>
      </c>
      <c r="G273" s="179">
        <v>45.54465970783636</v>
      </c>
      <c r="H273" s="6">
        <v>350</v>
      </c>
      <c r="I273" s="45">
        <v>1126</v>
      </c>
      <c r="J273" s="5" t="s">
        <v>2267</v>
      </c>
      <c r="K273" s="5" t="s">
        <v>2037</v>
      </c>
      <c r="L273" s="5" t="s">
        <v>2997</v>
      </c>
      <c r="P273" s="9">
        <v>25.1</v>
      </c>
      <c r="Q273" s="65">
        <v>1.1000000000000001</v>
      </c>
      <c r="R273" s="5" t="s">
        <v>2820</v>
      </c>
      <c r="S273" s="5" t="s">
        <v>2700</v>
      </c>
      <c r="T273" s="5">
        <v>14.09</v>
      </c>
      <c r="V273" s="5">
        <v>1.46</v>
      </c>
      <c r="W273" s="57">
        <v>100</v>
      </c>
      <c r="Y273" s="219">
        <v>35.6</v>
      </c>
      <c r="Z273" s="172">
        <v>1.8</v>
      </c>
      <c r="AA273" s="172">
        <v>12</v>
      </c>
      <c r="AB273" s="5" t="s">
        <v>1583</v>
      </c>
      <c r="AC273" s="5" t="s">
        <v>1606</v>
      </c>
    </row>
    <row r="274" spans="1:29">
      <c r="A274" s="5">
        <v>266</v>
      </c>
      <c r="B274" s="5" t="s">
        <v>4921</v>
      </c>
      <c r="C274" s="5" t="s">
        <v>1440</v>
      </c>
      <c r="D274" s="5">
        <v>636.45000000000005</v>
      </c>
      <c r="E274" s="5">
        <v>42</v>
      </c>
      <c r="F274" s="179">
        <v>7.9051091245294867</v>
      </c>
      <c r="G274" s="179">
        <v>45.52884360198825</v>
      </c>
      <c r="H274" s="6">
        <v>420</v>
      </c>
      <c r="I274" s="45">
        <v>753.5</v>
      </c>
      <c r="J274" s="5" t="s">
        <v>1627</v>
      </c>
      <c r="K274" s="5" t="s">
        <v>2037</v>
      </c>
      <c r="L274" s="5" t="s">
        <v>2997</v>
      </c>
      <c r="P274" s="9">
        <v>27.4</v>
      </c>
      <c r="Q274" s="65">
        <v>1.9</v>
      </c>
      <c r="R274" s="5" t="s">
        <v>2820</v>
      </c>
      <c r="S274" s="5" t="s">
        <v>2700</v>
      </c>
      <c r="T274" s="5">
        <v>13.84</v>
      </c>
      <c r="V274" s="5">
        <v>1.62</v>
      </c>
      <c r="W274" s="57">
        <v>52</v>
      </c>
      <c r="Y274" s="219">
        <v>33.4</v>
      </c>
      <c r="Z274" s="172">
        <v>1.9</v>
      </c>
      <c r="AA274" s="172">
        <v>12</v>
      </c>
      <c r="AB274" s="5" t="s">
        <v>1583</v>
      </c>
      <c r="AC274" s="5" t="s">
        <v>1606</v>
      </c>
    </row>
    <row r="275" spans="1:29">
      <c r="A275" s="5">
        <v>267</v>
      </c>
      <c r="B275" s="5" t="s">
        <v>4922</v>
      </c>
      <c r="C275" s="5" t="s">
        <v>5054</v>
      </c>
      <c r="D275" s="5">
        <v>594.9</v>
      </c>
      <c r="E275" s="5">
        <v>76.599999999999994</v>
      </c>
      <c r="F275" s="179">
        <v>7.3729987990431374</v>
      </c>
      <c r="G275" s="179">
        <v>45.841020395538429</v>
      </c>
      <c r="H275" s="6">
        <v>1150</v>
      </c>
      <c r="I275" s="5">
        <v>1145</v>
      </c>
      <c r="J275" s="5" t="s">
        <v>5055</v>
      </c>
      <c r="K275" s="5" t="s">
        <v>2037</v>
      </c>
      <c r="L275" s="5" t="s">
        <v>2028</v>
      </c>
      <c r="M275" s="5" t="s">
        <v>2029</v>
      </c>
      <c r="P275" s="9">
        <v>10.7</v>
      </c>
      <c r="Q275" s="65">
        <v>1.1000000000000001</v>
      </c>
      <c r="R275" s="5" t="s">
        <v>1052</v>
      </c>
      <c r="S275" s="5" t="s">
        <v>2700</v>
      </c>
      <c r="T275" s="5">
        <v>12.62</v>
      </c>
      <c r="V275" s="5">
        <v>1.52</v>
      </c>
      <c r="W275" s="57">
        <v>100</v>
      </c>
      <c r="Y275" s="219">
        <v>30.2</v>
      </c>
      <c r="Z275" s="172">
        <v>1.9</v>
      </c>
      <c r="AA275" s="172">
        <v>12</v>
      </c>
      <c r="AB275" s="5" t="s">
        <v>2700</v>
      </c>
    </row>
    <row r="276" spans="1:29">
      <c r="A276" s="5">
        <v>268</v>
      </c>
      <c r="B276" s="5" t="s">
        <v>4923</v>
      </c>
      <c r="C276" s="5" t="s">
        <v>1587</v>
      </c>
      <c r="D276" s="5">
        <v>636.45000000000005</v>
      </c>
      <c r="E276" s="5">
        <v>42</v>
      </c>
      <c r="F276" s="179">
        <v>7.9051091245294867</v>
      </c>
      <c r="G276" s="179">
        <v>45.52884360198825</v>
      </c>
      <c r="H276" s="6">
        <v>420</v>
      </c>
      <c r="I276" s="45">
        <v>753.5</v>
      </c>
      <c r="J276" s="5" t="s">
        <v>4412</v>
      </c>
      <c r="K276" s="5" t="s">
        <v>2038</v>
      </c>
      <c r="L276" s="5" t="s">
        <v>2997</v>
      </c>
      <c r="P276" s="9">
        <v>26.6</v>
      </c>
      <c r="Q276" s="65">
        <v>1.5</v>
      </c>
      <c r="R276" s="5" t="s">
        <v>2820</v>
      </c>
      <c r="S276" s="5" t="s">
        <v>2700</v>
      </c>
      <c r="T276" s="5">
        <v>13.85</v>
      </c>
      <c r="V276" s="5">
        <v>1.51</v>
      </c>
      <c r="W276" s="57">
        <v>100</v>
      </c>
      <c r="AC276" s="5" t="s">
        <v>1606</v>
      </c>
    </row>
    <row r="277" spans="1:29">
      <c r="A277" s="5">
        <v>269</v>
      </c>
      <c r="B277" s="5" t="s">
        <v>4924</v>
      </c>
      <c r="C277" s="5" t="s">
        <v>1438</v>
      </c>
      <c r="D277" s="5">
        <v>636.45000000000005</v>
      </c>
      <c r="E277" s="5">
        <v>42</v>
      </c>
      <c r="F277" s="179">
        <v>7.9051091245294867</v>
      </c>
      <c r="G277" s="179">
        <v>45.52884360198825</v>
      </c>
      <c r="H277" s="6">
        <v>420</v>
      </c>
      <c r="I277" s="45">
        <v>753.5</v>
      </c>
      <c r="J277" s="5" t="s">
        <v>1439</v>
      </c>
      <c r="K277" s="5" t="s">
        <v>2038</v>
      </c>
      <c r="L277" s="5" t="s">
        <v>2997</v>
      </c>
      <c r="P277" s="9">
        <v>24.9</v>
      </c>
      <c r="Q277" s="65">
        <v>1.3</v>
      </c>
      <c r="R277" s="5" t="s">
        <v>2820</v>
      </c>
      <c r="S277" s="5" t="s">
        <v>2700</v>
      </c>
      <c r="T277" s="5">
        <v>13.99</v>
      </c>
      <c r="V277" s="5">
        <v>1.32</v>
      </c>
      <c r="W277" s="57">
        <v>100</v>
      </c>
      <c r="AC277" s="5" t="s">
        <v>1606</v>
      </c>
    </row>
    <row r="278" spans="1:29">
      <c r="A278" s="5">
        <v>270</v>
      </c>
      <c r="B278" s="5" t="s">
        <v>4925</v>
      </c>
      <c r="C278" s="5" t="s">
        <v>3888</v>
      </c>
      <c r="D278" s="5">
        <v>624.79999999999995</v>
      </c>
      <c r="E278" s="5">
        <v>84.8</v>
      </c>
      <c r="F278" s="179">
        <v>7.7582478715192877</v>
      </c>
      <c r="G278" s="179">
        <v>45.914346179851812</v>
      </c>
      <c r="H278" s="6">
        <v>3020</v>
      </c>
      <c r="I278" s="45">
        <v>2994.5</v>
      </c>
      <c r="J278" s="5" t="s">
        <v>3440</v>
      </c>
      <c r="K278" s="5" t="s">
        <v>2038</v>
      </c>
      <c r="L278" s="5" t="s">
        <v>4821</v>
      </c>
      <c r="M278" s="5" t="s">
        <v>1788</v>
      </c>
      <c r="P278" s="9">
        <v>13.8</v>
      </c>
      <c r="Q278" s="65">
        <v>0.7</v>
      </c>
      <c r="R278" s="5" t="s">
        <v>2820</v>
      </c>
      <c r="S278" s="5" t="s">
        <v>2938</v>
      </c>
      <c r="T278" s="5">
        <v>13.61</v>
      </c>
      <c r="V278" s="5">
        <v>1.51</v>
      </c>
      <c r="W278" s="57">
        <v>100</v>
      </c>
    </row>
    <row r="279" spans="1:29">
      <c r="A279" s="5">
        <v>271</v>
      </c>
      <c r="B279" s="5" t="s">
        <v>2442</v>
      </c>
      <c r="C279" s="5" t="s">
        <v>3622</v>
      </c>
      <c r="D279" s="5">
        <v>638.70000000000005</v>
      </c>
      <c r="E279" s="5">
        <v>79.8</v>
      </c>
      <c r="F279" s="179">
        <v>7.9369714503007707</v>
      </c>
      <c r="G279" s="179">
        <v>45.868719166872992</v>
      </c>
      <c r="H279" s="6">
        <v>1270</v>
      </c>
      <c r="I279" s="5">
        <v>1323</v>
      </c>
      <c r="J279" s="5" t="s">
        <v>2278</v>
      </c>
      <c r="K279" s="5" t="s">
        <v>2037</v>
      </c>
      <c r="M279" s="5" t="s">
        <v>2705</v>
      </c>
      <c r="P279" s="9">
        <v>10.1</v>
      </c>
      <c r="Q279" s="65">
        <v>1.7</v>
      </c>
      <c r="R279" s="5" t="s">
        <v>2820</v>
      </c>
      <c r="S279" s="5" t="s">
        <v>458</v>
      </c>
      <c r="Y279" s="219">
        <v>23.8</v>
      </c>
      <c r="Z279" s="172">
        <v>1.4</v>
      </c>
      <c r="AA279" s="172">
        <v>10</v>
      </c>
      <c r="AB279" s="5" t="s">
        <v>1583</v>
      </c>
    </row>
    <row r="280" spans="1:29">
      <c r="A280" s="5">
        <v>272</v>
      </c>
      <c r="B280" s="5" t="s">
        <v>2443</v>
      </c>
      <c r="C280" s="5" t="s">
        <v>1998</v>
      </c>
      <c r="D280" s="5">
        <v>642.1</v>
      </c>
      <c r="E280" s="5">
        <v>94.1</v>
      </c>
      <c r="F280" s="179">
        <v>7.982025573404365</v>
      </c>
      <c r="G280" s="179">
        <v>45.997146047863978</v>
      </c>
      <c r="H280" s="6">
        <v>2870</v>
      </c>
      <c r="I280" s="5">
        <v>2835</v>
      </c>
      <c r="J280" s="5" t="s">
        <v>1999</v>
      </c>
      <c r="K280" s="5" t="s">
        <v>2038</v>
      </c>
      <c r="L280" s="5" t="s">
        <v>2016</v>
      </c>
      <c r="M280" s="5" t="s">
        <v>1788</v>
      </c>
      <c r="P280" s="9">
        <v>10.1</v>
      </c>
      <c r="Q280" s="65">
        <v>0.7</v>
      </c>
      <c r="R280" s="5" t="s">
        <v>2820</v>
      </c>
      <c r="S280" s="5" t="s">
        <v>4498</v>
      </c>
      <c r="T280" s="5">
        <v>13.45</v>
      </c>
      <c r="V280" s="5">
        <v>1.42</v>
      </c>
      <c r="W280" s="57">
        <v>100</v>
      </c>
    </row>
    <row r="281" spans="1:29">
      <c r="A281" s="5">
        <v>273</v>
      </c>
      <c r="B281" s="5" t="s">
        <v>2444</v>
      </c>
      <c r="C281" s="5" t="s">
        <v>1506</v>
      </c>
      <c r="D281" s="5">
        <v>621.68299999999999</v>
      </c>
      <c r="E281" s="5">
        <v>53.546999999999997</v>
      </c>
      <c r="F281" s="179">
        <v>7.7166522795039993</v>
      </c>
      <c r="G281" s="179">
        <v>45.633333284982037</v>
      </c>
      <c r="H281" s="6">
        <v>410</v>
      </c>
      <c r="I281" s="5">
        <v>472</v>
      </c>
      <c r="J281" s="5" t="s">
        <v>1507</v>
      </c>
      <c r="K281" s="5" t="s">
        <v>2037</v>
      </c>
      <c r="L281" s="5" t="s">
        <v>3074</v>
      </c>
      <c r="M281" s="5" t="s">
        <v>706</v>
      </c>
      <c r="P281" s="9">
        <v>28.6</v>
      </c>
      <c r="Q281" s="65">
        <v>4.8</v>
      </c>
      <c r="R281" s="5" t="s">
        <v>3757</v>
      </c>
      <c r="S281" s="5" t="s">
        <v>1508</v>
      </c>
      <c r="Y281" s="219">
        <v>32.700000000000003</v>
      </c>
      <c r="Z281" s="172">
        <v>1.9</v>
      </c>
      <c r="AA281" s="172">
        <v>12</v>
      </c>
      <c r="AB281" s="5" t="s">
        <v>1583</v>
      </c>
      <c r="AC281" s="5" t="s">
        <v>1236</v>
      </c>
    </row>
    <row r="282" spans="1:29">
      <c r="A282" s="5">
        <v>274</v>
      </c>
      <c r="B282" s="5" t="s">
        <v>2445</v>
      </c>
      <c r="C282" s="5" t="s">
        <v>2769</v>
      </c>
      <c r="D282" s="5">
        <v>684.04</v>
      </c>
      <c r="E282" s="5">
        <v>140.44999999999999</v>
      </c>
      <c r="F282" s="179">
        <v>8.5316251212683483</v>
      </c>
      <c r="G282" s="179">
        <v>46.410136255689075</v>
      </c>
      <c r="H282" s="6">
        <v>1060</v>
      </c>
      <c r="I282" s="5">
        <v>1057</v>
      </c>
      <c r="J282" s="5" t="s">
        <v>2770</v>
      </c>
      <c r="K282" s="5" t="s">
        <v>2037</v>
      </c>
      <c r="L282" s="5" t="s">
        <v>4821</v>
      </c>
      <c r="M282" s="5" t="s">
        <v>3756</v>
      </c>
      <c r="P282" s="9">
        <v>5.0999999999999996</v>
      </c>
      <c r="Q282" s="65">
        <v>0.5</v>
      </c>
      <c r="R282" s="5" t="s">
        <v>456</v>
      </c>
      <c r="S282" s="5" t="s">
        <v>568</v>
      </c>
      <c r="T282" s="5">
        <v>11.7</v>
      </c>
      <c r="V282" s="5">
        <v>2.1</v>
      </c>
      <c r="W282" s="57">
        <v>50</v>
      </c>
      <c r="Y282" s="219">
        <v>10.9</v>
      </c>
      <c r="Z282" s="172">
        <v>0.5</v>
      </c>
      <c r="AA282" s="172">
        <v>15</v>
      </c>
      <c r="AB282" s="5" t="s">
        <v>3155</v>
      </c>
    </row>
    <row r="283" spans="1:29">
      <c r="A283" s="5">
        <v>275</v>
      </c>
      <c r="B283" s="5" t="s">
        <v>2690</v>
      </c>
      <c r="C283" s="5" t="s">
        <v>569</v>
      </c>
      <c r="D283" s="5">
        <v>683.3</v>
      </c>
      <c r="E283" s="5">
        <v>145.08000000000001</v>
      </c>
      <c r="F283" s="179">
        <v>8.5228341753796215</v>
      </c>
      <c r="G283" s="179">
        <v>46.451874288344918</v>
      </c>
      <c r="H283" s="6">
        <v>2090</v>
      </c>
      <c r="I283" s="5">
        <v>2092</v>
      </c>
      <c r="J283" s="5" t="s">
        <v>570</v>
      </c>
      <c r="K283" s="5" t="s">
        <v>2037</v>
      </c>
      <c r="L283" s="5" t="s">
        <v>4821</v>
      </c>
      <c r="M283" s="5" t="s">
        <v>2838</v>
      </c>
      <c r="P283" s="9">
        <v>7.8</v>
      </c>
      <c r="Q283" s="65">
        <v>0.8</v>
      </c>
      <c r="R283" s="5" t="s">
        <v>456</v>
      </c>
      <c r="S283" s="5" t="s">
        <v>568</v>
      </c>
      <c r="T283" s="5">
        <v>11.6</v>
      </c>
      <c r="V283" s="5">
        <v>1.9</v>
      </c>
      <c r="W283" s="57">
        <v>21</v>
      </c>
      <c r="Y283" s="219">
        <v>13.5</v>
      </c>
      <c r="Z283" s="172">
        <v>0.7</v>
      </c>
      <c r="AA283" s="172">
        <v>15</v>
      </c>
      <c r="AB283" s="5" t="s">
        <v>3155</v>
      </c>
    </row>
    <row r="284" spans="1:29">
      <c r="A284" s="5">
        <v>276</v>
      </c>
      <c r="B284" s="5" t="s">
        <v>2691</v>
      </c>
      <c r="C284" s="5" t="s">
        <v>4171</v>
      </c>
      <c r="D284" s="5">
        <v>680.78</v>
      </c>
      <c r="E284" s="5">
        <v>130.26</v>
      </c>
      <c r="F284" s="179">
        <v>8.4874610900676188</v>
      </c>
      <c r="G284" s="179">
        <v>46.318879622516604</v>
      </c>
      <c r="H284" s="6">
        <v>1550</v>
      </c>
      <c r="I284" s="5">
        <v>1573</v>
      </c>
      <c r="J284" s="5" t="s">
        <v>4172</v>
      </c>
      <c r="K284" s="5" t="s">
        <v>2037</v>
      </c>
      <c r="L284" s="5" t="s">
        <v>4821</v>
      </c>
      <c r="M284" s="5" t="s">
        <v>4014</v>
      </c>
      <c r="P284" s="9">
        <v>5.2</v>
      </c>
      <c r="Q284" s="65">
        <v>0.6</v>
      </c>
      <c r="R284" s="5" t="s">
        <v>456</v>
      </c>
      <c r="S284" s="5" t="s">
        <v>568</v>
      </c>
      <c r="Y284" s="219">
        <v>12.2</v>
      </c>
      <c r="Z284" s="172">
        <v>0.8</v>
      </c>
      <c r="AA284" s="172">
        <v>5</v>
      </c>
      <c r="AB284" s="5" t="s">
        <v>3155</v>
      </c>
    </row>
    <row r="285" spans="1:29">
      <c r="A285" s="5">
        <v>277</v>
      </c>
      <c r="B285" s="5" t="s">
        <v>2692</v>
      </c>
      <c r="C285" s="5" t="s">
        <v>4015</v>
      </c>
      <c r="D285" s="5">
        <v>687.9</v>
      </c>
      <c r="E285" s="5">
        <v>120.6</v>
      </c>
      <c r="F285" s="179">
        <v>8.5780714071919046</v>
      </c>
      <c r="G285" s="179">
        <v>46.231097802764879</v>
      </c>
      <c r="H285" s="6">
        <v>980</v>
      </c>
      <c r="I285" s="5">
        <v>970</v>
      </c>
      <c r="J285" s="5" t="s">
        <v>4016</v>
      </c>
      <c r="K285" s="5" t="s">
        <v>2037</v>
      </c>
      <c r="L285" s="5" t="s">
        <v>650</v>
      </c>
      <c r="M285" s="5" t="s">
        <v>4014</v>
      </c>
      <c r="P285" s="9">
        <v>7.9</v>
      </c>
      <c r="Q285" s="65">
        <v>0.7</v>
      </c>
      <c r="R285" s="5" t="s">
        <v>456</v>
      </c>
      <c r="S285" s="5" t="s">
        <v>568</v>
      </c>
      <c r="Y285" s="219">
        <v>15.6</v>
      </c>
      <c r="Z285" s="172">
        <v>1</v>
      </c>
      <c r="AA285" s="172">
        <v>15</v>
      </c>
      <c r="AB285" s="5" t="s">
        <v>3155</v>
      </c>
    </row>
    <row r="286" spans="1:29">
      <c r="A286" s="5">
        <v>278</v>
      </c>
      <c r="B286" s="5" t="s">
        <v>2693</v>
      </c>
      <c r="C286" s="5" t="s">
        <v>4017</v>
      </c>
      <c r="D286" s="5">
        <v>689.6</v>
      </c>
      <c r="E286" s="5">
        <v>117.6</v>
      </c>
      <c r="F286" s="179">
        <v>8.5995297745052444</v>
      </c>
      <c r="G286" s="179">
        <v>46.203889918262604</v>
      </c>
      <c r="H286" s="6">
        <v>960</v>
      </c>
      <c r="I286" s="5">
        <v>991</v>
      </c>
      <c r="J286" s="5" t="s">
        <v>3610</v>
      </c>
      <c r="K286" s="5" t="s">
        <v>2037</v>
      </c>
      <c r="L286" s="5" t="s">
        <v>650</v>
      </c>
      <c r="M286" s="5" t="s">
        <v>4014</v>
      </c>
      <c r="P286" s="9">
        <v>8.9</v>
      </c>
      <c r="Q286" s="65">
        <v>1.1000000000000001</v>
      </c>
      <c r="R286" s="5" t="s">
        <v>456</v>
      </c>
      <c r="S286" s="5" t="s">
        <v>568</v>
      </c>
      <c r="Y286" s="219">
        <v>16.100000000000001</v>
      </c>
      <c r="Z286" s="172">
        <v>0.8</v>
      </c>
      <c r="AA286" s="172">
        <v>12</v>
      </c>
      <c r="AB286" s="5" t="s">
        <v>3155</v>
      </c>
    </row>
    <row r="287" spans="1:29">
      <c r="A287" s="5">
        <v>279</v>
      </c>
      <c r="B287" s="5" t="s">
        <v>2694</v>
      </c>
      <c r="C287" s="5" t="s">
        <v>3611</v>
      </c>
      <c r="D287" s="5">
        <v>688.55</v>
      </c>
      <c r="E287" s="5">
        <v>129.55000000000001</v>
      </c>
      <c r="F287" s="179">
        <v>8.5881953574892425</v>
      </c>
      <c r="G287" s="179">
        <v>46.311514478030446</v>
      </c>
      <c r="H287" s="6">
        <v>680</v>
      </c>
      <c r="I287" s="5">
        <v>734</v>
      </c>
      <c r="J287" s="5" t="s">
        <v>3792</v>
      </c>
      <c r="K287" s="5" t="s">
        <v>2037</v>
      </c>
      <c r="L287" s="5" t="s">
        <v>650</v>
      </c>
      <c r="M287" s="5" t="s">
        <v>4014</v>
      </c>
      <c r="P287" s="9">
        <v>8.6</v>
      </c>
      <c r="Q287" s="65">
        <v>1.1000000000000001</v>
      </c>
      <c r="R287" s="5" t="s">
        <v>456</v>
      </c>
      <c r="S287" s="5" t="s">
        <v>568</v>
      </c>
      <c r="Y287" s="219">
        <v>14.2</v>
      </c>
      <c r="Z287" s="172">
        <v>1.8</v>
      </c>
      <c r="AA287" s="172">
        <v>10</v>
      </c>
      <c r="AB287" s="5" t="s">
        <v>3155</v>
      </c>
    </row>
    <row r="288" spans="1:29">
      <c r="A288" s="5">
        <v>280</v>
      </c>
      <c r="B288" s="5" t="s">
        <v>2695</v>
      </c>
      <c r="C288" s="5" t="s">
        <v>3793</v>
      </c>
      <c r="D288" s="5">
        <v>697.2</v>
      </c>
      <c r="E288" s="5">
        <v>115.15</v>
      </c>
      <c r="F288" s="179">
        <v>8.6974725091141387</v>
      </c>
      <c r="G288" s="179">
        <v>46.180799582368586</v>
      </c>
      <c r="H288" s="6">
        <v>340</v>
      </c>
      <c r="I288" s="5">
        <v>376</v>
      </c>
      <c r="J288" s="5" t="s">
        <v>3794</v>
      </c>
      <c r="K288" s="5" t="s">
        <v>2037</v>
      </c>
      <c r="L288" s="5" t="s">
        <v>2030</v>
      </c>
      <c r="M288" s="5" t="s">
        <v>4014</v>
      </c>
      <c r="P288" s="9">
        <v>9.5</v>
      </c>
      <c r="Q288" s="65">
        <v>0.7</v>
      </c>
      <c r="R288" s="5" t="s">
        <v>456</v>
      </c>
      <c r="S288" s="5" t="s">
        <v>568</v>
      </c>
      <c r="T288" s="5">
        <v>12.6</v>
      </c>
      <c r="V288" s="5">
        <v>1.4</v>
      </c>
      <c r="W288" s="57">
        <v>36</v>
      </c>
      <c r="Y288" s="219">
        <v>14.1</v>
      </c>
      <c r="Z288" s="172">
        <v>1.2</v>
      </c>
      <c r="AA288" s="172">
        <v>10</v>
      </c>
      <c r="AB288" s="5" t="s">
        <v>3155</v>
      </c>
    </row>
    <row r="289" spans="1:28">
      <c r="A289" s="5">
        <v>281</v>
      </c>
      <c r="B289" s="5" t="s">
        <v>2696</v>
      </c>
      <c r="C289" s="5" t="s">
        <v>5353</v>
      </c>
      <c r="D289" s="5">
        <v>698.4</v>
      </c>
      <c r="E289" s="5">
        <v>121.7</v>
      </c>
      <c r="F289" s="179">
        <v>8.7143897611164753</v>
      </c>
      <c r="G289" s="179">
        <v>46.239538479180119</v>
      </c>
      <c r="H289" s="6">
        <v>300</v>
      </c>
      <c r="I289" s="5">
        <v>313</v>
      </c>
      <c r="J289" s="5" t="s">
        <v>5354</v>
      </c>
      <c r="K289" s="5" t="s">
        <v>2037</v>
      </c>
      <c r="L289" s="5" t="s">
        <v>5355</v>
      </c>
      <c r="M289" s="5" t="s">
        <v>4014</v>
      </c>
      <c r="P289" s="9">
        <v>6.7</v>
      </c>
      <c r="Q289" s="65">
        <v>0.6</v>
      </c>
      <c r="R289" s="5" t="s">
        <v>456</v>
      </c>
      <c r="S289" s="5" t="s">
        <v>568</v>
      </c>
      <c r="T289" s="5">
        <v>12.4</v>
      </c>
      <c r="V289" s="5">
        <v>1.6</v>
      </c>
      <c r="W289" s="57">
        <v>23</v>
      </c>
      <c r="Y289" s="219">
        <v>14.3</v>
      </c>
      <c r="Z289" s="172">
        <v>0.7</v>
      </c>
      <c r="AA289" s="172">
        <v>12</v>
      </c>
      <c r="AB289" s="5" t="s">
        <v>3155</v>
      </c>
    </row>
    <row r="290" spans="1:28">
      <c r="A290" s="5">
        <v>282</v>
      </c>
      <c r="B290" s="5" t="s">
        <v>2697</v>
      </c>
      <c r="C290" s="5" t="s">
        <v>3337</v>
      </c>
      <c r="D290" s="5">
        <v>695.05</v>
      </c>
      <c r="E290" s="5">
        <v>126.2</v>
      </c>
      <c r="F290" s="179">
        <v>8.6718813698383386</v>
      </c>
      <c r="G290" s="179">
        <v>46.280495103338779</v>
      </c>
      <c r="H290" s="6">
        <v>360</v>
      </c>
      <c r="I290" s="5">
        <v>382</v>
      </c>
      <c r="J290" s="5" t="s">
        <v>3338</v>
      </c>
      <c r="K290" s="5" t="s">
        <v>2037</v>
      </c>
      <c r="L290" s="5" t="s">
        <v>4821</v>
      </c>
      <c r="M290" s="5" t="s">
        <v>4014</v>
      </c>
      <c r="P290" s="9">
        <v>9.1</v>
      </c>
      <c r="Q290" s="65">
        <v>0.7</v>
      </c>
      <c r="R290" s="5" t="s">
        <v>456</v>
      </c>
      <c r="S290" s="5" t="s">
        <v>568</v>
      </c>
      <c r="T290" s="5">
        <v>12.4</v>
      </c>
      <c r="V290" s="5">
        <v>1.7</v>
      </c>
      <c r="W290" s="57">
        <v>50</v>
      </c>
      <c r="Y290" s="219">
        <v>13.3</v>
      </c>
      <c r="Z290" s="172">
        <v>0.7</v>
      </c>
      <c r="AA290" s="172">
        <v>9</v>
      </c>
      <c r="AB290" s="5" t="s">
        <v>3155</v>
      </c>
    </row>
    <row r="291" spans="1:28">
      <c r="A291" s="5">
        <v>283</v>
      </c>
      <c r="B291" s="5" t="s">
        <v>2698</v>
      </c>
      <c r="C291" s="5" t="s">
        <v>3588</v>
      </c>
      <c r="D291" s="5">
        <v>691.1</v>
      </c>
      <c r="E291" s="5">
        <v>128.5</v>
      </c>
      <c r="F291" s="179">
        <v>8.6210890836821754</v>
      </c>
      <c r="G291" s="179">
        <v>46.301729352658299</v>
      </c>
      <c r="H291" s="6">
        <v>420</v>
      </c>
      <c r="I291" s="5">
        <v>422</v>
      </c>
      <c r="J291" s="5" t="s">
        <v>3589</v>
      </c>
      <c r="K291" s="5" t="s">
        <v>2037</v>
      </c>
      <c r="L291" s="5" t="s">
        <v>650</v>
      </c>
      <c r="M291" s="5" t="s">
        <v>4014</v>
      </c>
      <c r="P291" s="9">
        <v>8.4</v>
      </c>
      <c r="Q291" s="65">
        <v>1.3</v>
      </c>
      <c r="R291" s="5" t="s">
        <v>456</v>
      </c>
      <c r="S291" s="5" t="s">
        <v>568</v>
      </c>
      <c r="Y291" s="219">
        <v>13</v>
      </c>
      <c r="Z291" s="172">
        <v>0.7</v>
      </c>
      <c r="AA291" s="172">
        <v>10</v>
      </c>
      <c r="AB291" s="5" t="s">
        <v>3155</v>
      </c>
    </row>
    <row r="292" spans="1:28">
      <c r="A292" s="5">
        <v>284</v>
      </c>
      <c r="B292" s="5" t="s">
        <v>2699</v>
      </c>
      <c r="C292" s="5" t="s">
        <v>3590</v>
      </c>
      <c r="D292" s="5">
        <v>692.7</v>
      </c>
      <c r="E292" s="5">
        <v>134.94999999999999</v>
      </c>
      <c r="F292" s="179">
        <v>8.6431382598622175</v>
      </c>
      <c r="G292" s="179">
        <v>46.359525436843008</v>
      </c>
      <c r="H292" s="6">
        <v>630</v>
      </c>
      <c r="I292" s="5">
        <v>652</v>
      </c>
      <c r="J292" s="5" t="s">
        <v>3591</v>
      </c>
      <c r="K292" s="5" t="s">
        <v>2037</v>
      </c>
      <c r="L292" s="5" t="s">
        <v>4821</v>
      </c>
      <c r="M292" s="5" t="s">
        <v>4014</v>
      </c>
      <c r="P292" s="9">
        <v>7.6</v>
      </c>
      <c r="Q292" s="65">
        <v>0.7</v>
      </c>
      <c r="R292" s="5" t="s">
        <v>456</v>
      </c>
      <c r="S292" s="5" t="s">
        <v>568</v>
      </c>
      <c r="Y292" s="219">
        <v>13.2</v>
      </c>
      <c r="Z292" s="172">
        <v>1.5</v>
      </c>
      <c r="AA292" s="172">
        <v>8</v>
      </c>
      <c r="AB292" s="5" t="s">
        <v>3155</v>
      </c>
    </row>
    <row r="293" spans="1:28">
      <c r="A293" s="5">
        <v>285</v>
      </c>
      <c r="B293" s="5" t="s">
        <v>2450</v>
      </c>
      <c r="C293" s="5" t="s">
        <v>3820</v>
      </c>
      <c r="D293" s="5">
        <v>697.3</v>
      </c>
      <c r="E293" s="5">
        <v>123.15</v>
      </c>
      <c r="F293" s="179">
        <v>8.7004330803861585</v>
      </c>
      <c r="G293" s="179">
        <v>46.252740320798843</v>
      </c>
      <c r="H293" s="6">
        <v>350</v>
      </c>
      <c r="I293" s="5">
        <v>407</v>
      </c>
      <c r="J293" s="5" t="s">
        <v>3821</v>
      </c>
      <c r="K293" s="5" t="s">
        <v>2037</v>
      </c>
      <c r="L293" s="5" t="s">
        <v>3599</v>
      </c>
      <c r="M293" s="5" t="s">
        <v>3756</v>
      </c>
      <c r="P293" s="9">
        <v>7.9</v>
      </c>
      <c r="Q293" s="65">
        <v>0.8</v>
      </c>
      <c r="R293" s="5" t="s">
        <v>1338</v>
      </c>
      <c r="S293" s="5" t="s">
        <v>568</v>
      </c>
      <c r="T293" s="5">
        <v>13</v>
      </c>
      <c r="V293" s="5">
        <v>1.8</v>
      </c>
      <c r="W293" s="57">
        <v>12</v>
      </c>
      <c r="Y293" s="219">
        <v>13</v>
      </c>
      <c r="Z293" s="172">
        <v>0.7</v>
      </c>
      <c r="AA293" s="172">
        <v>12</v>
      </c>
      <c r="AB293" s="5" t="s">
        <v>3155</v>
      </c>
    </row>
    <row r="294" spans="1:28">
      <c r="A294" s="5">
        <v>286</v>
      </c>
      <c r="B294" s="5" t="s">
        <v>2451</v>
      </c>
      <c r="C294" s="5" t="s">
        <v>3600</v>
      </c>
      <c r="D294" s="5">
        <v>699.92499999999995</v>
      </c>
      <c r="E294" s="5">
        <v>119.425</v>
      </c>
      <c r="F294" s="179">
        <v>8.7336709759132631</v>
      </c>
      <c r="G294" s="179">
        <v>46.218851641186689</v>
      </c>
      <c r="H294" s="6">
        <v>630</v>
      </c>
      <c r="I294" s="5">
        <v>513</v>
      </c>
      <c r="J294" s="5" t="s">
        <v>3601</v>
      </c>
      <c r="K294" s="5" t="s">
        <v>2037</v>
      </c>
      <c r="L294" s="5" t="s">
        <v>4821</v>
      </c>
      <c r="M294" s="5" t="s">
        <v>3756</v>
      </c>
      <c r="P294" s="9">
        <v>8</v>
      </c>
      <c r="Q294" s="65">
        <v>0.7</v>
      </c>
      <c r="R294" s="5" t="s">
        <v>1338</v>
      </c>
      <c r="S294" s="5" t="s">
        <v>568</v>
      </c>
      <c r="T294" s="5">
        <v>13.4</v>
      </c>
      <c r="V294" s="5">
        <v>1.4</v>
      </c>
      <c r="W294" s="57">
        <v>50</v>
      </c>
      <c r="Y294" s="219">
        <v>16.8</v>
      </c>
      <c r="Z294" s="172">
        <v>0.9</v>
      </c>
      <c r="AA294" s="172">
        <v>12</v>
      </c>
      <c r="AB294" s="5" t="s">
        <v>3155</v>
      </c>
    </row>
    <row r="295" spans="1:28">
      <c r="A295" s="5">
        <v>287</v>
      </c>
      <c r="B295" s="5" t="s">
        <v>2452</v>
      </c>
      <c r="C295" s="5" t="s">
        <v>2809</v>
      </c>
      <c r="D295" s="5">
        <v>701.65</v>
      </c>
      <c r="E295" s="5">
        <v>116.3</v>
      </c>
      <c r="F295" s="179">
        <v>8.7553433368987825</v>
      </c>
      <c r="G295" s="179">
        <v>46.190486252084028</v>
      </c>
      <c r="H295" s="6">
        <v>250</v>
      </c>
      <c r="I295" s="5">
        <v>283</v>
      </c>
      <c r="J295" s="5" t="s">
        <v>3816</v>
      </c>
      <c r="K295" s="5" t="s">
        <v>2037</v>
      </c>
      <c r="L295" s="5" t="s">
        <v>4821</v>
      </c>
      <c r="M295" s="5" t="s">
        <v>3756</v>
      </c>
      <c r="P295" s="9">
        <v>9.3000000000000007</v>
      </c>
      <c r="Q295" s="65">
        <v>0.7</v>
      </c>
      <c r="R295" s="5" t="s">
        <v>1338</v>
      </c>
      <c r="S295" s="5" t="s">
        <v>568</v>
      </c>
      <c r="T295" s="5">
        <v>13.7</v>
      </c>
      <c r="V295" s="5">
        <v>1.5</v>
      </c>
      <c r="W295" s="57">
        <v>50</v>
      </c>
      <c r="Y295" s="219">
        <v>18.899999999999999</v>
      </c>
      <c r="Z295" s="172">
        <v>0.9</v>
      </c>
      <c r="AA295" s="172">
        <v>12</v>
      </c>
      <c r="AB295" s="5" t="s">
        <v>3155</v>
      </c>
    </row>
    <row r="296" spans="1:28">
      <c r="A296" s="5">
        <v>288</v>
      </c>
      <c r="B296" s="5" t="s">
        <v>4294</v>
      </c>
      <c r="C296" s="5" t="s">
        <v>3817</v>
      </c>
      <c r="D296" s="5">
        <v>700.05</v>
      </c>
      <c r="E296" s="5">
        <v>113.3</v>
      </c>
      <c r="F296" s="179">
        <v>8.7339805721467929</v>
      </c>
      <c r="G296" s="179">
        <v>46.163742894750854</v>
      </c>
      <c r="H296" s="6">
        <v>480</v>
      </c>
      <c r="I296" s="5">
        <v>498</v>
      </c>
      <c r="J296" s="5" t="s">
        <v>3818</v>
      </c>
      <c r="K296" s="5" t="s">
        <v>2037</v>
      </c>
      <c r="L296" s="5" t="s">
        <v>2320</v>
      </c>
      <c r="M296" s="5" t="s">
        <v>2261</v>
      </c>
      <c r="P296" s="9">
        <v>12.4</v>
      </c>
      <c r="Q296" s="65">
        <v>1.7</v>
      </c>
      <c r="R296" s="5" t="s">
        <v>1338</v>
      </c>
      <c r="S296" s="5" t="s">
        <v>568</v>
      </c>
      <c r="Y296" s="219">
        <v>18.899999999999999</v>
      </c>
      <c r="Z296" s="172">
        <v>1.5</v>
      </c>
      <c r="AA296" s="172">
        <v>10</v>
      </c>
      <c r="AB296" s="5" t="s">
        <v>3155</v>
      </c>
    </row>
    <row r="297" spans="1:28">
      <c r="A297" s="5">
        <v>289</v>
      </c>
      <c r="B297" s="5" t="s">
        <v>4295</v>
      </c>
      <c r="C297" s="5" t="s">
        <v>2262</v>
      </c>
      <c r="D297" s="5">
        <v>699.375</v>
      </c>
      <c r="E297" s="5">
        <v>114.77500000000001</v>
      </c>
      <c r="F297" s="179">
        <v>8.7255561138623783</v>
      </c>
      <c r="G297" s="179">
        <v>46.177109390696664</v>
      </c>
      <c r="H297" s="6">
        <v>250</v>
      </c>
      <c r="I297" s="5">
        <v>242</v>
      </c>
      <c r="J297" s="5" t="s">
        <v>2263</v>
      </c>
      <c r="K297" s="5" t="s">
        <v>2037</v>
      </c>
      <c r="L297" s="5" t="s">
        <v>3800</v>
      </c>
      <c r="M297" s="5" t="s">
        <v>2261</v>
      </c>
      <c r="P297" s="9">
        <v>10.1</v>
      </c>
      <c r="Q297" s="65">
        <v>0.8</v>
      </c>
      <c r="R297" s="5" t="s">
        <v>1338</v>
      </c>
      <c r="S297" s="5" t="s">
        <v>568</v>
      </c>
      <c r="T297" s="5">
        <v>12.8</v>
      </c>
      <c r="V297" s="5">
        <v>1.2</v>
      </c>
      <c r="W297" s="57">
        <v>41</v>
      </c>
      <c r="Y297" s="219">
        <v>18.8</v>
      </c>
      <c r="Z297" s="172">
        <v>1.2</v>
      </c>
      <c r="AA297" s="172">
        <v>10</v>
      </c>
      <c r="AB297" s="5" t="s">
        <v>3155</v>
      </c>
    </row>
    <row r="298" spans="1:28">
      <c r="A298" s="5">
        <v>290</v>
      </c>
      <c r="B298" s="5" t="s">
        <v>4296</v>
      </c>
      <c r="C298" s="5" t="s">
        <v>2264</v>
      </c>
      <c r="D298" s="5">
        <v>704.32500000000005</v>
      </c>
      <c r="E298" s="5">
        <v>118.538</v>
      </c>
      <c r="F298" s="179">
        <v>8.7904858666953789</v>
      </c>
      <c r="G298" s="179">
        <v>46.210206292243896</v>
      </c>
      <c r="H298" s="6">
        <v>1869</v>
      </c>
      <c r="I298" s="5">
        <v>1825</v>
      </c>
      <c r="J298" s="5" t="s">
        <v>2992</v>
      </c>
      <c r="K298" s="5" t="s">
        <v>2037</v>
      </c>
      <c r="L298" s="5" t="s">
        <v>650</v>
      </c>
      <c r="M298" s="5" t="s">
        <v>3756</v>
      </c>
      <c r="P298" s="9">
        <v>12.8</v>
      </c>
      <c r="Q298" s="65">
        <v>1.4</v>
      </c>
      <c r="R298" s="5" t="s">
        <v>1338</v>
      </c>
      <c r="S298" s="5" t="s">
        <v>568</v>
      </c>
      <c r="Y298" s="219">
        <v>18</v>
      </c>
      <c r="Z298" s="172">
        <v>0.9</v>
      </c>
      <c r="AA298" s="172">
        <v>12</v>
      </c>
      <c r="AB298" s="5" t="s">
        <v>3155</v>
      </c>
    </row>
    <row r="299" spans="1:28">
      <c r="A299" s="5">
        <v>291</v>
      </c>
      <c r="B299" s="5" t="s">
        <v>4297</v>
      </c>
      <c r="C299" s="5" t="s">
        <v>2993</v>
      </c>
      <c r="D299" s="5">
        <v>699.46299999999997</v>
      </c>
      <c r="E299" s="5">
        <v>110.75</v>
      </c>
      <c r="F299" s="179">
        <v>8.7258406829229198</v>
      </c>
      <c r="G299" s="179">
        <v>46.140894312096442</v>
      </c>
      <c r="H299" s="6">
        <v>225</v>
      </c>
      <c r="I299" s="5">
        <v>274</v>
      </c>
      <c r="J299" s="5" t="s">
        <v>2994</v>
      </c>
      <c r="K299" s="5" t="s">
        <v>2037</v>
      </c>
      <c r="L299" s="5" t="s">
        <v>4821</v>
      </c>
      <c r="M299" s="5" t="s">
        <v>3248</v>
      </c>
      <c r="P299" s="9">
        <v>15.2</v>
      </c>
      <c r="Q299" s="65">
        <v>2.1</v>
      </c>
      <c r="R299" s="5">
        <v>10</v>
      </c>
      <c r="S299" s="5" t="s">
        <v>568</v>
      </c>
      <c r="T299" s="5">
        <v>12.6</v>
      </c>
      <c r="V299" s="5">
        <v>1.1000000000000001</v>
      </c>
      <c r="W299" s="57">
        <v>41</v>
      </c>
      <c r="Y299" s="219">
        <v>48.2</v>
      </c>
      <c r="Z299" s="172">
        <v>3.7</v>
      </c>
      <c r="AA299" s="172">
        <v>11</v>
      </c>
      <c r="AB299" s="5" t="s">
        <v>3155</v>
      </c>
    </row>
    <row r="300" spans="1:28">
      <c r="A300" s="5">
        <v>292</v>
      </c>
      <c r="B300" s="5" t="s">
        <v>4298</v>
      </c>
      <c r="C300" s="5" t="s">
        <v>1603</v>
      </c>
      <c r="D300" s="5">
        <v>784.9</v>
      </c>
      <c r="E300" s="5">
        <v>210.83</v>
      </c>
      <c r="F300" s="179">
        <v>9.8711397590205863</v>
      </c>
      <c r="G300" s="179">
        <v>47.022718395685295</v>
      </c>
      <c r="H300" s="6">
        <v>220</v>
      </c>
      <c r="I300" s="5">
        <v>2261</v>
      </c>
      <c r="K300" s="5" t="s">
        <v>2038</v>
      </c>
      <c r="L300" s="5" t="s">
        <v>4809</v>
      </c>
      <c r="M300" s="5" t="s">
        <v>4793</v>
      </c>
      <c r="P300" s="9">
        <v>23.1</v>
      </c>
      <c r="Q300" s="65">
        <v>1.57</v>
      </c>
      <c r="R300" s="5" t="s">
        <v>1759</v>
      </c>
      <c r="S300" s="5" t="s">
        <v>1126</v>
      </c>
      <c r="T300" s="5">
        <v>14.15</v>
      </c>
      <c r="V300" s="5">
        <v>1.92</v>
      </c>
      <c r="W300" s="57">
        <v>64</v>
      </c>
    </row>
    <row r="301" spans="1:28">
      <c r="A301" s="5">
        <v>293</v>
      </c>
      <c r="B301" s="5" t="s">
        <v>4299</v>
      </c>
      <c r="C301" s="5" t="s">
        <v>5012</v>
      </c>
      <c r="D301" s="5">
        <v>785.18</v>
      </c>
      <c r="E301" s="5">
        <v>211.48</v>
      </c>
      <c r="F301" s="179">
        <v>9.8750866607223653</v>
      </c>
      <c r="G301" s="179">
        <v>47.028484259141969</v>
      </c>
      <c r="H301" s="6">
        <v>2140</v>
      </c>
      <c r="I301" s="5">
        <v>2140</v>
      </c>
      <c r="K301" s="5" t="s">
        <v>2038</v>
      </c>
      <c r="L301" s="5" t="s">
        <v>5006</v>
      </c>
      <c r="M301" s="5" t="s">
        <v>4793</v>
      </c>
      <c r="P301" s="9">
        <v>26.1</v>
      </c>
      <c r="Q301" s="65">
        <v>2.37</v>
      </c>
      <c r="R301" s="5" t="s">
        <v>1759</v>
      </c>
      <c r="S301" s="5" t="s">
        <v>1126</v>
      </c>
      <c r="T301" s="5" t="s">
        <v>3998</v>
      </c>
    </row>
    <row r="302" spans="1:28">
      <c r="A302" s="5">
        <v>294</v>
      </c>
      <c r="B302" s="5" t="s">
        <v>4300</v>
      </c>
      <c r="C302" s="5" t="s">
        <v>4807</v>
      </c>
      <c r="D302" s="5">
        <v>786.29</v>
      </c>
      <c r="E302" s="5">
        <v>210.11</v>
      </c>
      <c r="F302" s="179">
        <v>9.8891187334361703</v>
      </c>
      <c r="G302" s="179">
        <v>47.015856008237435</v>
      </c>
      <c r="H302" s="6">
        <v>2080</v>
      </c>
      <c r="I302" s="5">
        <v>2078</v>
      </c>
      <c r="K302" s="5" t="s">
        <v>2038</v>
      </c>
      <c r="L302" s="5" t="s">
        <v>1125</v>
      </c>
      <c r="M302" s="5" t="s">
        <v>4793</v>
      </c>
      <c r="P302" s="9">
        <v>23</v>
      </c>
      <c r="Q302" s="65">
        <v>1.94</v>
      </c>
      <c r="R302" s="5" t="s">
        <v>1759</v>
      </c>
      <c r="S302" s="5" t="s">
        <v>1126</v>
      </c>
      <c r="T302" s="5" t="s">
        <v>3998</v>
      </c>
    </row>
    <row r="303" spans="1:28">
      <c r="A303" s="5">
        <v>295</v>
      </c>
      <c r="B303" s="5" t="s">
        <v>4301</v>
      </c>
      <c r="C303" s="5" t="s">
        <v>4808</v>
      </c>
      <c r="D303" s="5">
        <v>786.17</v>
      </c>
      <c r="E303" s="5">
        <v>209.73</v>
      </c>
      <c r="F303" s="179">
        <v>9.8873852005660474</v>
      </c>
      <c r="G303" s="179">
        <v>47.012473223811384</v>
      </c>
      <c r="H303" s="6">
        <v>2160</v>
      </c>
      <c r="I303" s="5">
        <v>2136</v>
      </c>
      <c r="K303" s="5" t="s">
        <v>2038</v>
      </c>
      <c r="L303" s="5" t="s">
        <v>1125</v>
      </c>
      <c r="M303" s="5" t="s">
        <v>4793</v>
      </c>
      <c r="P303" s="9">
        <v>22.2</v>
      </c>
      <c r="Q303" s="65">
        <v>1.84</v>
      </c>
      <c r="R303" s="5" t="s">
        <v>1759</v>
      </c>
      <c r="S303" s="5" t="s">
        <v>1126</v>
      </c>
      <c r="T303" s="5" t="s">
        <v>3998</v>
      </c>
    </row>
    <row r="304" spans="1:28">
      <c r="A304" s="5">
        <v>296</v>
      </c>
      <c r="B304" s="5" t="s">
        <v>4302</v>
      </c>
      <c r="C304" s="5" t="s">
        <v>1127</v>
      </c>
      <c r="D304" s="5">
        <v>624.89</v>
      </c>
      <c r="E304" s="5">
        <v>84.71</v>
      </c>
      <c r="F304" s="179">
        <v>7.7594029976951298</v>
      </c>
      <c r="G304" s="179">
        <v>45.9135333103047</v>
      </c>
      <c r="H304" s="6">
        <v>3040</v>
      </c>
      <c r="I304" s="5">
        <v>2985</v>
      </c>
      <c r="J304" s="5" t="s">
        <v>1218</v>
      </c>
      <c r="K304" s="5" t="s">
        <v>2038</v>
      </c>
      <c r="M304" s="5" t="s">
        <v>2810</v>
      </c>
      <c r="P304" s="9">
        <v>13.3</v>
      </c>
      <c r="Q304" s="65">
        <v>1.5</v>
      </c>
      <c r="R304" s="5">
        <v>20</v>
      </c>
      <c r="S304" s="5" t="s">
        <v>2772</v>
      </c>
      <c r="T304" s="5">
        <v>13.29</v>
      </c>
      <c r="U304" s="5">
        <v>0.23</v>
      </c>
      <c r="V304" s="5">
        <v>2.3199999999999998</v>
      </c>
      <c r="W304" s="57">
        <v>100</v>
      </c>
    </row>
    <row r="305" spans="1:29">
      <c r="A305" s="5">
        <v>297</v>
      </c>
      <c r="B305" s="5" t="s">
        <v>4303</v>
      </c>
      <c r="C305" s="5" t="s">
        <v>2012</v>
      </c>
      <c r="D305" s="5">
        <v>625.12</v>
      </c>
      <c r="E305" s="5">
        <v>84.17</v>
      </c>
      <c r="F305" s="179">
        <v>7.7623383640454717</v>
      </c>
      <c r="G305" s="179">
        <v>45.90866741620237</v>
      </c>
      <c r="H305" s="6">
        <v>2895</v>
      </c>
      <c r="I305" s="5">
        <v>2775</v>
      </c>
      <c r="J305" s="5" t="s">
        <v>2226</v>
      </c>
      <c r="K305" s="5" t="s">
        <v>2038</v>
      </c>
      <c r="M305" s="5" t="s">
        <v>2810</v>
      </c>
      <c r="P305" s="9">
        <v>17.2</v>
      </c>
      <c r="Q305" s="65">
        <v>1.7</v>
      </c>
      <c r="R305" s="5">
        <v>20</v>
      </c>
      <c r="S305" s="5" t="s">
        <v>2772</v>
      </c>
      <c r="T305" s="5">
        <v>13.6</v>
      </c>
      <c r="U305" s="5">
        <v>0.16</v>
      </c>
      <c r="V305" s="5">
        <v>1.56</v>
      </c>
      <c r="W305" s="57">
        <v>100</v>
      </c>
    </row>
    <row r="306" spans="1:29">
      <c r="A306" s="5">
        <v>298</v>
      </c>
      <c r="B306" s="5" t="s">
        <v>4071</v>
      </c>
      <c r="C306" s="5" t="s">
        <v>2013</v>
      </c>
      <c r="D306" s="5">
        <v>624.07000000000005</v>
      </c>
      <c r="E306" s="5">
        <v>65.790000000000006</v>
      </c>
      <c r="F306" s="179">
        <v>7.7478754828988281</v>
      </c>
      <c r="G306" s="179">
        <v>45.743376401048401</v>
      </c>
      <c r="H306" s="6">
        <v>1140</v>
      </c>
      <c r="I306" s="5">
        <v>1177</v>
      </c>
      <c r="J306" s="5" t="s">
        <v>5912</v>
      </c>
      <c r="K306" s="5" t="s">
        <v>2038</v>
      </c>
      <c r="M306" s="5" t="s">
        <v>2810</v>
      </c>
      <c r="P306" s="9">
        <v>9.5</v>
      </c>
      <c r="Q306" s="65">
        <v>0.9</v>
      </c>
      <c r="R306" s="5">
        <v>20</v>
      </c>
      <c r="S306" s="5" t="s">
        <v>2772</v>
      </c>
      <c r="T306" s="5">
        <v>13.44</v>
      </c>
      <c r="U306" s="5">
        <v>0.18</v>
      </c>
      <c r="V306" s="5">
        <v>1.77</v>
      </c>
      <c r="W306" s="57">
        <v>100</v>
      </c>
    </row>
    <row r="307" spans="1:29">
      <c r="A307" s="5">
        <v>299</v>
      </c>
      <c r="B307" s="5" t="s">
        <v>4072</v>
      </c>
      <c r="C307" s="5" t="s">
        <v>2014</v>
      </c>
      <c r="D307" s="5">
        <v>625.13</v>
      </c>
      <c r="E307" s="5">
        <v>84.12</v>
      </c>
      <c r="F307" s="179">
        <v>7.7624645675570338</v>
      </c>
      <c r="G307" s="179">
        <v>45.908217286051261</v>
      </c>
      <c r="H307" s="6">
        <v>2740</v>
      </c>
      <c r="I307" s="5">
        <v>2775</v>
      </c>
      <c r="J307" s="5" t="s">
        <v>1751</v>
      </c>
      <c r="K307" s="5" t="s">
        <v>2038</v>
      </c>
      <c r="M307" s="5" t="s">
        <v>2810</v>
      </c>
      <c r="P307" s="9">
        <v>26.8</v>
      </c>
      <c r="Q307" s="65">
        <v>2.4500000000000002</v>
      </c>
      <c r="R307" s="5">
        <v>13</v>
      </c>
      <c r="S307" s="5" t="s">
        <v>2772</v>
      </c>
      <c r="T307" s="5">
        <v>13.51</v>
      </c>
      <c r="U307" s="5">
        <v>0.15</v>
      </c>
      <c r="V307" s="5">
        <v>1.51</v>
      </c>
      <c r="W307" s="57">
        <v>100</v>
      </c>
    </row>
    <row r="308" spans="1:29">
      <c r="A308" s="5">
        <v>300</v>
      </c>
      <c r="B308" s="5" t="s">
        <v>4073</v>
      </c>
      <c r="C308" s="5" t="s">
        <v>2015</v>
      </c>
      <c r="D308" s="5">
        <v>625.11</v>
      </c>
      <c r="E308" s="5">
        <v>84.14</v>
      </c>
      <c r="F308" s="179">
        <v>7.7622079107895887</v>
      </c>
      <c r="G308" s="179">
        <v>45.908397931577298</v>
      </c>
      <c r="H308" s="6">
        <v>2720</v>
      </c>
      <c r="I308" s="5">
        <v>2775</v>
      </c>
      <c r="J308" s="5" t="s">
        <v>1750</v>
      </c>
      <c r="K308" s="5" t="s">
        <v>2038</v>
      </c>
      <c r="M308" s="5" t="s">
        <v>2810</v>
      </c>
      <c r="P308" s="9">
        <v>17.399999999999999</v>
      </c>
      <c r="Q308" s="65">
        <v>1.7</v>
      </c>
      <c r="R308" s="5">
        <v>15</v>
      </c>
      <c r="S308" s="5" t="s">
        <v>2772</v>
      </c>
      <c r="T308" s="5">
        <v>13.63</v>
      </c>
      <c r="U308" s="5">
        <v>0.16</v>
      </c>
      <c r="V308" s="5">
        <v>1.61</v>
      </c>
      <c r="W308" s="57">
        <v>100</v>
      </c>
    </row>
    <row r="309" spans="1:29">
      <c r="A309" s="5">
        <v>301</v>
      </c>
      <c r="B309" s="5" t="s">
        <v>4074</v>
      </c>
      <c r="C309" s="5" t="s">
        <v>3375</v>
      </c>
      <c r="D309" s="5">
        <v>287106.73300000001</v>
      </c>
      <c r="E309" s="5">
        <v>5025273.7</v>
      </c>
      <c r="F309" s="179">
        <v>6.2822903400000003</v>
      </c>
      <c r="G309" s="179">
        <v>45.348634439999998</v>
      </c>
      <c r="H309" s="6">
        <v>450</v>
      </c>
      <c r="I309" s="5"/>
      <c r="J309" s="5" t="s">
        <v>4579</v>
      </c>
      <c r="K309" s="5" t="s">
        <v>2038</v>
      </c>
      <c r="M309" s="5" t="s">
        <v>3770</v>
      </c>
      <c r="P309" s="9">
        <v>3.55</v>
      </c>
      <c r="Q309" s="65">
        <v>0.19</v>
      </c>
      <c r="R309" s="6" t="s">
        <v>3133</v>
      </c>
      <c r="S309" s="5" t="s">
        <v>1670</v>
      </c>
      <c r="AC309" s="5" t="s">
        <v>4790</v>
      </c>
    </row>
    <row r="310" spans="1:29">
      <c r="A310" s="5">
        <v>302</v>
      </c>
      <c r="B310" s="5" t="s">
        <v>4075</v>
      </c>
      <c r="C310" s="5" t="s">
        <v>3376</v>
      </c>
      <c r="D310" s="5">
        <v>286674.61599999998</v>
      </c>
      <c r="E310" s="5">
        <v>5025485.5530000003</v>
      </c>
      <c r="F310" s="179">
        <v>6.2766889499999996</v>
      </c>
      <c r="G310" s="179">
        <v>45.350407920000002</v>
      </c>
      <c r="H310" s="6">
        <v>450</v>
      </c>
      <c r="I310" s="5"/>
      <c r="J310" s="5" t="s">
        <v>4579</v>
      </c>
      <c r="K310" s="5" t="s">
        <v>2038</v>
      </c>
      <c r="M310" s="5" t="s">
        <v>3770</v>
      </c>
      <c r="P310" s="9">
        <v>3.75</v>
      </c>
      <c r="Q310" s="65">
        <v>0.2</v>
      </c>
      <c r="R310" s="6" t="s">
        <v>4114</v>
      </c>
      <c r="S310" s="5" t="s">
        <v>1670</v>
      </c>
      <c r="AC310" s="5" t="s">
        <v>4790</v>
      </c>
    </row>
    <row r="311" spans="1:29">
      <c r="A311" s="5">
        <v>303</v>
      </c>
      <c r="B311" s="5" t="s">
        <v>4076</v>
      </c>
      <c r="C311" s="5" t="s">
        <v>3377</v>
      </c>
      <c r="D311" s="5">
        <v>284774.63500000001</v>
      </c>
      <c r="E311" s="5">
        <v>5026435.5350000001</v>
      </c>
      <c r="F311" s="179">
        <v>6.2520480599999999</v>
      </c>
      <c r="G311" s="179">
        <v>45.358368550000002</v>
      </c>
      <c r="H311" s="6">
        <v>470</v>
      </c>
      <c r="I311" s="5"/>
      <c r="J311" s="5" t="s">
        <v>4580</v>
      </c>
      <c r="K311" s="5" t="s">
        <v>2038</v>
      </c>
      <c r="M311" s="5" t="s">
        <v>3770</v>
      </c>
      <c r="P311" s="9">
        <v>3.46</v>
      </c>
      <c r="Q311" s="65">
        <v>0.18</v>
      </c>
      <c r="R311" s="6" t="s">
        <v>3134</v>
      </c>
      <c r="S311" s="5" t="s">
        <v>1670</v>
      </c>
      <c r="AC311" s="5" t="s">
        <v>4790</v>
      </c>
    </row>
    <row r="312" spans="1:29">
      <c r="A312" s="5">
        <v>304</v>
      </c>
      <c r="B312" s="5" t="s">
        <v>4077</v>
      </c>
      <c r="C312" s="5" t="s">
        <v>3378</v>
      </c>
      <c r="D312" s="5">
        <v>284253.39600000001</v>
      </c>
      <c r="E312" s="5">
        <v>5026654.1169999996</v>
      </c>
      <c r="F312" s="179">
        <v>6.2453052700000002</v>
      </c>
      <c r="G312" s="179">
        <v>45.360173570000001</v>
      </c>
      <c r="H312" s="6">
        <v>470</v>
      </c>
      <c r="I312" s="5"/>
      <c r="J312" s="5" t="s">
        <v>4580</v>
      </c>
      <c r="K312" s="5" t="s">
        <v>2038</v>
      </c>
      <c r="M312" s="5" t="s">
        <v>3770</v>
      </c>
      <c r="P312" s="9">
        <v>3.09</v>
      </c>
      <c r="Q312" s="65">
        <v>0.16</v>
      </c>
      <c r="R312" s="6" t="s">
        <v>3135</v>
      </c>
      <c r="S312" s="5" t="s">
        <v>1670</v>
      </c>
      <c r="AC312" s="5" t="s">
        <v>4790</v>
      </c>
    </row>
    <row r="313" spans="1:29">
      <c r="A313" s="5">
        <v>305</v>
      </c>
      <c r="B313" s="5" t="s">
        <v>4078</v>
      </c>
      <c r="C313" s="5" t="s">
        <v>3379</v>
      </c>
      <c r="D313" s="5">
        <v>283293.30599999998</v>
      </c>
      <c r="E313" s="5">
        <v>5026995.4419999998</v>
      </c>
      <c r="F313" s="179">
        <v>6.2329112899999997</v>
      </c>
      <c r="G313" s="179">
        <v>45.362946180000002</v>
      </c>
      <c r="H313" s="6">
        <v>490</v>
      </c>
      <c r="I313" s="5"/>
      <c r="J313" s="5" t="s">
        <v>4580</v>
      </c>
      <c r="K313" s="5" t="s">
        <v>2038</v>
      </c>
      <c r="M313" s="5" t="s">
        <v>3770</v>
      </c>
      <c r="P313" s="9">
        <v>2.89</v>
      </c>
      <c r="Q313" s="65">
        <v>0.13</v>
      </c>
      <c r="R313" s="6" t="s">
        <v>3136</v>
      </c>
      <c r="S313" s="5" t="s">
        <v>1670</v>
      </c>
      <c r="AC313" s="5" t="s">
        <v>4790</v>
      </c>
    </row>
    <row r="314" spans="1:29">
      <c r="A314" s="5">
        <v>306</v>
      </c>
      <c r="B314" s="5" t="s">
        <v>4079</v>
      </c>
      <c r="C314" s="5" t="s">
        <v>3380</v>
      </c>
      <c r="D314" s="5">
        <v>280132.19900000002</v>
      </c>
      <c r="E314" s="5">
        <v>5027861.3619999997</v>
      </c>
      <c r="F314" s="179">
        <v>6.1922106299999999</v>
      </c>
      <c r="G314" s="179">
        <v>45.369746689999999</v>
      </c>
      <c r="H314" s="6">
        <v>490</v>
      </c>
      <c r="I314" s="5"/>
      <c r="J314" s="5" t="s">
        <v>4581</v>
      </c>
      <c r="K314" s="5" t="s">
        <v>2038</v>
      </c>
      <c r="M314" s="5" t="s">
        <v>3770</v>
      </c>
      <c r="P314" s="9">
        <v>1.71</v>
      </c>
      <c r="Q314" s="65">
        <v>7.0000000000000007E-2</v>
      </c>
      <c r="R314" s="6" t="s">
        <v>3137</v>
      </c>
      <c r="S314" s="5" t="s">
        <v>1670</v>
      </c>
      <c r="AC314" s="5" t="s">
        <v>4790</v>
      </c>
    </row>
    <row r="315" spans="1:29">
      <c r="A315" s="5">
        <v>307</v>
      </c>
      <c r="B315" s="5" t="s">
        <v>4080</v>
      </c>
      <c r="C315" s="5" t="s">
        <v>3131</v>
      </c>
      <c r="D315" s="5">
        <v>290333.299</v>
      </c>
      <c r="E315" s="5">
        <v>5021714.318</v>
      </c>
      <c r="F315" s="179">
        <v>6.3249421200000002</v>
      </c>
      <c r="G315" s="179">
        <v>45.317602280000003</v>
      </c>
      <c r="H315" s="6">
        <v>490</v>
      </c>
      <c r="I315" s="5"/>
      <c r="J315" s="5" t="s">
        <v>4789</v>
      </c>
      <c r="K315" s="5" t="s">
        <v>2038</v>
      </c>
      <c r="M315" s="5" t="s">
        <v>3770</v>
      </c>
      <c r="P315" s="9">
        <v>1.93</v>
      </c>
      <c r="Q315" s="65">
        <v>0.2</v>
      </c>
      <c r="R315" s="6" t="s">
        <v>3827</v>
      </c>
      <c r="S315" s="5" t="s">
        <v>1670</v>
      </c>
      <c r="AC315" s="5" t="s">
        <v>4790</v>
      </c>
    </row>
    <row r="316" spans="1:29">
      <c r="A316" s="5">
        <v>308</v>
      </c>
      <c r="B316" s="5" t="s">
        <v>4081</v>
      </c>
      <c r="C316" s="5" t="s">
        <v>3132</v>
      </c>
      <c r="D316" s="5">
        <v>291611.14500000002</v>
      </c>
      <c r="E316" s="5">
        <v>5019646.3289999999</v>
      </c>
      <c r="F316" s="179">
        <v>6.3420977900000004</v>
      </c>
      <c r="G316" s="179">
        <v>45.299388010000001</v>
      </c>
      <c r="H316" s="6">
        <v>490</v>
      </c>
      <c r="I316" s="5"/>
      <c r="J316" s="5" t="s">
        <v>4789</v>
      </c>
      <c r="K316" s="5" t="s">
        <v>2038</v>
      </c>
      <c r="M316" s="5" t="s">
        <v>3770</v>
      </c>
      <c r="P316" s="9">
        <v>3.41</v>
      </c>
      <c r="Q316" s="65">
        <v>0.18</v>
      </c>
      <c r="R316" s="6" t="s">
        <v>3828</v>
      </c>
      <c r="S316" s="5" t="s">
        <v>1670</v>
      </c>
      <c r="AC316" s="5" t="s">
        <v>4790</v>
      </c>
    </row>
    <row r="317" spans="1:29">
      <c r="A317" s="5">
        <v>309</v>
      </c>
      <c r="B317" s="5" t="s">
        <v>4082</v>
      </c>
      <c r="C317" s="5" t="s">
        <v>3558</v>
      </c>
      <c r="D317" s="5">
        <v>282914.97499999998</v>
      </c>
      <c r="E317" s="5">
        <v>5027920.2189999996</v>
      </c>
      <c r="F317" s="179">
        <v>6.2276797000000004</v>
      </c>
      <c r="G317" s="179">
        <v>45.371143580000002</v>
      </c>
      <c r="H317" s="6">
        <v>2350</v>
      </c>
      <c r="I317" s="5">
        <v>2006</v>
      </c>
      <c r="J317" s="5" t="s">
        <v>1671</v>
      </c>
      <c r="K317" s="5" t="s">
        <v>2038</v>
      </c>
      <c r="M317" s="5" t="s">
        <v>3770</v>
      </c>
      <c r="P317" s="22">
        <v>6.78</v>
      </c>
      <c r="Q317" s="39">
        <v>0.15</v>
      </c>
      <c r="R317" s="6" t="s">
        <v>1277</v>
      </c>
      <c r="S317" s="5" t="s">
        <v>1670</v>
      </c>
      <c r="AC317" s="5" t="s">
        <v>4790</v>
      </c>
    </row>
    <row r="318" spans="1:29">
      <c r="A318" s="5">
        <v>310</v>
      </c>
      <c r="B318" s="5" t="s">
        <v>4083</v>
      </c>
      <c r="C318" s="5" t="s">
        <v>2567</v>
      </c>
      <c r="D318" s="5">
        <v>280352.48200000002</v>
      </c>
      <c r="E318" s="5">
        <v>5027217.3739999998</v>
      </c>
      <c r="F318" s="179">
        <v>6.1953066899999998</v>
      </c>
      <c r="G318" s="179">
        <v>45.364025980000001</v>
      </c>
      <c r="H318" s="6">
        <v>2180</v>
      </c>
      <c r="I318" s="5">
        <v>2029</v>
      </c>
      <c r="J318" s="5" t="s">
        <v>3829</v>
      </c>
      <c r="K318" s="5" t="s">
        <v>2038</v>
      </c>
      <c r="M318" s="5" t="s">
        <v>3770</v>
      </c>
      <c r="P318" s="22">
        <v>5.29</v>
      </c>
      <c r="Q318" s="39">
        <v>0.15</v>
      </c>
      <c r="R318" s="6" t="s">
        <v>1663</v>
      </c>
      <c r="S318" s="5" t="s">
        <v>1670</v>
      </c>
      <c r="AC318" s="5" t="s">
        <v>4790</v>
      </c>
    </row>
    <row r="319" spans="1:29">
      <c r="A319" s="5">
        <v>311</v>
      </c>
      <c r="B319" s="5" t="s">
        <v>4084</v>
      </c>
      <c r="C319" s="5" t="s">
        <v>2568</v>
      </c>
      <c r="D319" s="5">
        <v>283775.90600000002</v>
      </c>
      <c r="E319" s="5">
        <v>5025076.966</v>
      </c>
      <c r="F319" s="179">
        <v>6.2399055800000003</v>
      </c>
      <c r="G319" s="179">
        <v>45.34584641</v>
      </c>
      <c r="H319" s="6">
        <v>2250</v>
      </c>
      <c r="I319" s="5">
        <v>2149</v>
      </c>
      <c r="J319" s="5" t="s">
        <v>3830</v>
      </c>
      <c r="K319" s="5" t="s">
        <v>2038</v>
      </c>
      <c r="M319" s="5" t="s">
        <v>3770</v>
      </c>
      <c r="P319" s="22">
        <v>5.93</v>
      </c>
      <c r="Q319" s="39">
        <v>0.47</v>
      </c>
      <c r="R319" s="6" t="s">
        <v>1664</v>
      </c>
      <c r="S319" s="5" t="s">
        <v>1670</v>
      </c>
      <c r="AC319" s="5" t="s">
        <v>4790</v>
      </c>
    </row>
    <row r="320" spans="1:29">
      <c r="A320" s="5">
        <v>312</v>
      </c>
      <c r="B320" s="5" t="s">
        <v>4085</v>
      </c>
      <c r="C320" s="5" t="s">
        <v>2569</v>
      </c>
      <c r="D320" s="5">
        <v>283432.89500000002</v>
      </c>
      <c r="E320" s="5">
        <v>5025282.0930000003</v>
      </c>
      <c r="F320" s="179">
        <v>6.2354423299999997</v>
      </c>
      <c r="G320" s="179">
        <v>45.347584840000003</v>
      </c>
      <c r="H320" s="6">
        <v>2340</v>
      </c>
      <c r="I320" s="5">
        <v>2228</v>
      </c>
      <c r="K320" s="5" t="s">
        <v>2038</v>
      </c>
      <c r="M320" s="5" t="s">
        <v>3770</v>
      </c>
      <c r="P320" s="22">
        <v>6.78</v>
      </c>
      <c r="Q320" s="39">
        <v>0.19</v>
      </c>
      <c r="R320" s="6" t="s">
        <v>1880</v>
      </c>
      <c r="S320" s="5" t="s">
        <v>1670</v>
      </c>
      <c r="AC320" s="5" t="s">
        <v>4790</v>
      </c>
    </row>
    <row r="321" spans="1:29">
      <c r="A321" s="5">
        <v>313</v>
      </c>
      <c r="B321" s="5" t="s">
        <v>4092</v>
      </c>
      <c r="C321" s="5" t="s">
        <v>3138</v>
      </c>
      <c r="D321" s="5">
        <v>284159.25799999997</v>
      </c>
      <c r="E321" s="5">
        <v>5025406.5219999999</v>
      </c>
      <c r="F321" s="179">
        <v>6.2446495100000003</v>
      </c>
      <c r="G321" s="179">
        <v>45.348927529999997</v>
      </c>
      <c r="H321" s="6">
        <v>2150</v>
      </c>
      <c r="I321" s="5">
        <v>2161</v>
      </c>
      <c r="K321" s="5" t="s">
        <v>2038</v>
      </c>
      <c r="L321" s="5" t="s">
        <v>2901</v>
      </c>
      <c r="M321" s="5" t="s">
        <v>3770</v>
      </c>
      <c r="P321" s="22">
        <v>4.8099999999999996</v>
      </c>
      <c r="Q321" s="39">
        <v>0.23</v>
      </c>
      <c r="R321" s="6" t="s">
        <v>4114</v>
      </c>
      <c r="S321" s="5" t="s">
        <v>1670</v>
      </c>
      <c r="AC321" s="5" t="s">
        <v>819</v>
      </c>
    </row>
    <row r="322" spans="1:29">
      <c r="A322" s="5">
        <v>314</v>
      </c>
      <c r="B322" s="5" t="s">
        <v>3620</v>
      </c>
      <c r="C322" s="5" t="s">
        <v>2822</v>
      </c>
      <c r="D322" s="5">
        <v>284865.44799999997</v>
      </c>
      <c r="E322" s="5">
        <v>5025263.6090000002</v>
      </c>
      <c r="F322" s="179">
        <v>6.2537162500000001</v>
      </c>
      <c r="G322" s="179">
        <v>45.347859630000002</v>
      </c>
      <c r="H322" s="6">
        <v>1820</v>
      </c>
      <c r="I322" s="5">
        <v>2066</v>
      </c>
      <c r="J322" s="5" t="s">
        <v>1672</v>
      </c>
      <c r="K322" s="5" t="s">
        <v>2038</v>
      </c>
      <c r="M322" s="5" t="s">
        <v>3770</v>
      </c>
      <c r="P322" s="22">
        <v>4.99</v>
      </c>
      <c r="Q322" s="39">
        <v>0.37</v>
      </c>
      <c r="R322" s="6" t="s">
        <v>1881</v>
      </c>
      <c r="S322" s="5" t="s">
        <v>1670</v>
      </c>
      <c r="AC322" s="5" t="s">
        <v>4790</v>
      </c>
    </row>
    <row r="323" spans="1:29">
      <c r="A323" s="5">
        <v>315</v>
      </c>
      <c r="B323" s="5" t="s">
        <v>3621</v>
      </c>
      <c r="C323" s="5" t="s">
        <v>2570</v>
      </c>
      <c r="D323" s="5">
        <v>285181.56</v>
      </c>
      <c r="E323" s="5">
        <v>5024702.0290000001</v>
      </c>
      <c r="F323" s="179">
        <v>6.2579908599999996</v>
      </c>
      <c r="G323" s="179">
        <v>45.342907349999997</v>
      </c>
      <c r="H323" s="6">
        <v>1520</v>
      </c>
      <c r="I323" s="5">
        <v>1698</v>
      </c>
      <c r="K323" s="5" t="s">
        <v>2038</v>
      </c>
      <c r="M323" s="5" t="s">
        <v>3770</v>
      </c>
      <c r="P323" s="22">
        <v>4.6900000000000004</v>
      </c>
      <c r="Q323" s="39">
        <v>0.18</v>
      </c>
      <c r="R323" s="6" t="s">
        <v>2135</v>
      </c>
      <c r="S323" s="5" t="s">
        <v>1670</v>
      </c>
      <c r="AC323" s="5" t="s">
        <v>4790</v>
      </c>
    </row>
    <row r="324" spans="1:29">
      <c r="A324" s="5">
        <v>316</v>
      </c>
      <c r="B324" s="5" t="s">
        <v>4090</v>
      </c>
      <c r="C324" s="5" t="s">
        <v>2571</v>
      </c>
      <c r="D324" s="5">
        <v>285837.27799999999</v>
      </c>
      <c r="E324" s="5">
        <v>5026265.7120000003</v>
      </c>
      <c r="F324" s="179">
        <v>6.2656736799999999</v>
      </c>
      <c r="G324" s="179">
        <v>45.357167140000001</v>
      </c>
      <c r="H324" s="6">
        <v>1020</v>
      </c>
      <c r="I324" s="5">
        <v>1314</v>
      </c>
      <c r="K324" s="5" t="s">
        <v>2038</v>
      </c>
      <c r="M324" s="5" t="s">
        <v>3770</v>
      </c>
      <c r="P324" s="22">
        <v>3.18</v>
      </c>
      <c r="Q324" s="39">
        <v>0.09</v>
      </c>
      <c r="R324" s="6" t="s">
        <v>2136</v>
      </c>
      <c r="S324" s="5" t="s">
        <v>1670</v>
      </c>
      <c r="AC324" s="5" t="s">
        <v>4790</v>
      </c>
    </row>
    <row r="325" spans="1:29">
      <c r="A325" s="5">
        <v>317</v>
      </c>
      <c r="B325" s="5" t="s">
        <v>4091</v>
      </c>
      <c r="C325" s="5" t="s">
        <v>2572</v>
      </c>
      <c r="D325" s="5">
        <v>280912.37599999999</v>
      </c>
      <c r="E325" s="5">
        <v>5028698.7259999998</v>
      </c>
      <c r="F325" s="179">
        <v>6.2017902600000001</v>
      </c>
      <c r="G325" s="179">
        <v>45.377519470000003</v>
      </c>
      <c r="H325" s="6">
        <v>1390</v>
      </c>
      <c r="I325" s="5">
        <v>2159</v>
      </c>
      <c r="K325" s="5" t="s">
        <v>2038</v>
      </c>
      <c r="M325" s="5" t="s">
        <v>3770</v>
      </c>
      <c r="P325" s="22">
        <v>3.87</v>
      </c>
      <c r="Q325" s="39">
        <v>0.12</v>
      </c>
      <c r="R325" s="6" t="s">
        <v>2137</v>
      </c>
      <c r="S325" s="5" t="s">
        <v>1670</v>
      </c>
      <c r="AC325" s="5" t="s">
        <v>4790</v>
      </c>
    </row>
    <row r="326" spans="1:29">
      <c r="A326" s="5">
        <v>318</v>
      </c>
      <c r="B326" s="5" t="s">
        <v>3617</v>
      </c>
      <c r="C326" s="5" t="s">
        <v>2898</v>
      </c>
      <c r="D326" s="5">
        <v>287451.40999999997</v>
      </c>
      <c r="E326" s="5">
        <v>5028653.2489999998</v>
      </c>
      <c r="F326" s="179">
        <v>6.28523136</v>
      </c>
      <c r="G326" s="179">
        <v>45.379125340000002</v>
      </c>
      <c r="H326" s="6">
        <v>430</v>
      </c>
      <c r="I326" s="5">
        <v>532</v>
      </c>
      <c r="J326" s="5" t="s">
        <v>3834</v>
      </c>
      <c r="K326" s="5" t="s">
        <v>2038</v>
      </c>
      <c r="M326" s="5" t="s">
        <v>3770</v>
      </c>
      <c r="P326" s="22">
        <v>4.1500000000000004</v>
      </c>
      <c r="Q326" s="39">
        <v>0.23</v>
      </c>
      <c r="R326" s="6" t="s">
        <v>4089</v>
      </c>
      <c r="S326" s="5" t="s">
        <v>1670</v>
      </c>
      <c r="AC326" s="5" t="s">
        <v>4790</v>
      </c>
    </row>
    <row r="327" spans="1:29">
      <c r="A327" s="5">
        <v>319</v>
      </c>
      <c r="B327" s="5" t="s">
        <v>3618</v>
      </c>
      <c r="C327" s="5" t="s">
        <v>2899</v>
      </c>
      <c r="D327" s="5">
        <v>286123.10700000002</v>
      </c>
      <c r="E327" s="5">
        <v>5027678.0710000005</v>
      </c>
      <c r="F327" s="179">
        <v>6.2687074000000003</v>
      </c>
      <c r="G327" s="179">
        <v>45.369953090000003</v>
      </c>
      <c r="H327" s="6">
        <v>450</v>
      </c>
      <c r="I327" s="5">
        <v>790</v>
      </c>
      <c r="J327" s="5" t="s">
        <v>4088</v>
      </c>
      <c r="K327" s="5" t="s">
        <v>2038</v>
      </c>
      <c r="M327" s="5" t="s">
        <v>3770</v>
      </c>
      <c r="P327" s="22">
        <v>6.18</v>
      </c>
      <c r="Q327" s="39">
        <v>0.31</v>
      </c>
      <c r="R327" s="6" t="s">
        <v>3612</v>
      </c>
      <c r="S327" s="5" t="s">
        <v>1670</v>
      </c>
      <c r="AC327" s="5" t="s">
        <v>4790</v>
      </c>
    </row>
    <row r="328" spans="1:29">
      <c r="A328" s="5">
        <v>320</v>
      </c>
      <c r="B328" s="5" t="s">
        <v>3619</v>
      </c>
      <c r="C328" s="5" t="s">
        <v>1140</v>
      </c>
      <c r="D328" s="5">
        <v>282635.87800000003</v>
      </c>
      <c r="E328" s="5">
        <v>5026596.9460000005</v>
      </c>
      <c r="F328" s="179">
        <v>6.2247019000000003</v>
      </c>
      <c r="G328" s="179">
        <v>45.3591598</v>
      </c>
      <c r="H328" s="6">
        <v>2560</v>
      </c>
      <c r="I328" s="5">
        <v>1630</v>
      </c>
      <c r="J328" s="5" t="s">
        <v>1673</v>
      </c>
      <c r="K328" s="5" t="s">
        <v>2038</v>
      </c>
      <c r="M328" s="5" t="s">
        <v>3770</v>
      </c>
      <c r="P328" s="22">
        <v>6.68</v>
      </c>
      <c r="Q328" s="39">
        <v>0.2</v>
      </c>
      <c r="R328" s="6" t="s">
        <v>2138</v>
      </c>
      <c r="S328" s="5" t="s">
        <v>1670</v>
      </c>
      <c r="AC328" s="5" t="s">
        <v>4790</v>
      </c>
    </row>
    <row r="329" spans="1:29">
      <c r="A329" s="5">
        <v>321</v>
      </c>
      <c r="B329" s="5" t="s">
        <v>3382</v>
      </c>
      <c r="C329" s="5" t="s">
        <v>2900</v>
      </c>
      <c r="D329" s="5">
        <v>289339.64899999998</v>
      </c>
      <c r="E329" s="5">
        <v>5031109.6859999998</v>
      </c>
      <c r="F329" s="179">
        <v>6.3082729999999998</v>
      </c>
      <c r="G329" s="179">
        <v>45.401782519999998</v>
      </c>
      <c r="H329" s="6">
        <v>1690</v>
      </c>
      <c r="I329" s="5">
        <v>1632</v>
      </c>
      <c r="J329" s="5" t="s">
        <v>4088</v>
      </c>
      <c r="K329" s="5" t="s">
        <v>2038</v>
      </c>
      <c r="M329" s="5" t="s">
        <v>3770</v>
      </c>
      <c r="P329" s="22">
        <v>6.1</v>
      </c>
      <c r="Q329" s="39">
        <v>0.15</v>
      </c>
      <c r="R329" s="6" t="s">
        <v>3371</v>
      </c>
      <c r="S329" s="5" t="s">
        <v>1670</v>
      </c>
      <c r="AC329" s="5" t="s">
        <v>4790</v>
      </c>
    </row>
    <row r="330" spans="1:29">
      <c r="A330" s="5">
        <v>322</v>
      </c>
      <c r="B330" s="5" t="s">
        <v>3383</v>
      </c>
      <c r="C330" s="5" t="s">
        <v>3832</v>
      </c>
      <c r="D330" s="5">
        <v>288710.78499999997</v>
      </c>
      <c r="E330" s="5">
        <v>5029902.4759999998</v>
      </c>
      <c r="F330" s="179">
        <v>6.3007638000000004</v>
      </c>
      <c r="G330" s="179">
        <v>45.390738570000003</v>
      </c>
      <c r="H330" s="6">
        <v>1300</v>
      </c>
      <c r="I330" s="5">
        <v>1349</v>
      </c>
      <c r="J330" s="5" t="s">
        <v>4088</v>
      </c>
      <c r="K330" s="5" t="s">
        <v>2038</v>
      </c>
      <c r="M330" s="5" t="s">
        <v>3770</v>
      </c>
      <c r="P330" s="22">
        <v>6.92</v>
      </c>
      <c r="Q330" s="39">
        <v>0.31</v>
      </c>
      <c r="R330" s="6" t="s">
        <v>3372</v>
      </c>
      <c r="S330" s="5" t="s">
        <v>1670</v>
      </c>
      <c r="AC330" s="5" t="s">
        <v>4790</v>
      </c>
    </row>
    <row r="331" spans="1:29">
      <c r="A331" s="5">
        <v>323</v>
      </c>
      <c r="B331" s="5" t="s">
        <v>3384</v>
      </c>
      <c r="C331" s="5" t="s">
        <v>3833</v>
      </c>
      <c r="D331" s="5">
        <v>287944.06300000002</v>
      </c>
      <c r="E331" s="5">
        <v>5029243.4009999996</v>
      </c>
      <c r="F331" s="179">
        <v>6.29126311</v>
      </c>
      <c r="G331" s="179">
        <v>45.384580870000001</v>
      </c>
      <c r="H331" s="6">
        <v>915</v>
      </c>
      <c r="I331" s="5">
        <v>905</v>
      </c>
      <c r="J331" s="5" t="s">
        <v>4088</v>
      </c>
      <c r="K331" s="5" t="s">
        <v>2038</v>
      </c>
      <c r="M331" s="5" t="s">
        <v>3770</v>
      </c>
      <c r="P331" s="22">
        <v>4.0599999999999996</v>
      </c>
      <c r="Q331" s="39">
        <v>0.31</v>
      </c>
      <c r="R331" s="6" t="s">
        <v>3373</v>
      </c>
      <c r="S331" s="5" t="s">
        <v>1670</v>
      </c>
      <c r="AC331" s="5" t="s">
        <v>4790</v>
      </c>
    </row>
    <row r="332" spans="1:29">
      <c r="A332" s="5">
        <v>324</v>
      </c>
      <c r="B332" s="5" t="s">
        <v>3385</v>
      </c>
      <c r="C332" s="5" t="s">
        <v>3831</v>
      </c>
      <c r="D332" s="5">
        <v>285013.386</v>
      </c>
      <c r="E332" s="5">
        <v>5027224.1069999998</v>
      </c>
      <c r="F332" s="179">
        <v>6.2547497300000003</v>
      </c>
      <c r="G332" s="179">
        <v>45.365531879999999</v>
      </c>
      <c r="H332" s="6">
        <v>1360</v>
      </c>
      <c r="I332" s="5">
        <v>1405</v>
      </c>
      <c r="J332" s="5" t="s">
        <v>3834</v>
      </c>
      <c r="K332" s="5" t="s">
        <v>2038</v>
      </c>
      <c r="M332" s="5" t="s">
        <v>3770</v>
      </c>
      <c r="P332" s="22">
        <v>5.64</v>
      </c>
      <c r="Q332" s="39">
        <v>0.38</v>
      </c>
      <c r="R332" s="6" t="s">
        <v>3374</v>
      </c>
      <c r="S332" s="5" t="s">
        <v>1670</v>
      </c>
      <c r="AC332" s="5" t="s">
        <v>4790</v>
      </c>
    </row>
    <row r="333" spans="1:29">
      <c r="A333" s="5">
        <v>325</v>
      </c>
      <c r="B333" s="5" t="s">
        <v>3386</v>
      </c>
      <c r="C333" s="5" t="s">
        <v>1141</v>
      </c>
      <c r="D333" s="5">
        <v>282252.52100000001</v>
      </c>
      <c r="E333" s="5">
        <v>5026267.3870000001</v>
      </c>
      <c r="F333" s="179">
        <v>6.2199582099999997</v>
      </c>
      <c r="G333" s="179">
        <v>45.356077829999997</v>
      </c>
      <c r="H333" s="6">
        <v>2750</v>
      </c>
      <c r="I333" s="5">
        <v>2083</v>
      </c>
      <c r="J333" s="5" t="s">
        <v>1673</v>
      </c>
      <c r="K333" s="5" t="s">
        <v>2038</v>
      </c>
      <c r="M333" s="5" t="s">
        <v>3770</v>
      </c>
      <c r="P333" s="22">
        <v>7.47</v>
      </c>
      <c r="Q333" s="39">
        <v>0.22</v>
      </c>
      <c r="R333" s="6" t="s">
        <v>2139</v>
      </c>
      <c r="S333" s="5" t="s">
        <v>1670</v>
      </c>
      <c r="AC333" s="5" t="s">
        <v>4790</v>
      </c>
    </row>
    <row r="334" spans="1:29">
      <c r="A334" s="5">
        <v>326</v>
      </c>
      <c r="B334" s="5" t="s">
        <v>3387</v>
      </c>
      <c r="C334" s="5" t="s">
        <v>1142</v>
      </c>
      <c r="D334" s="5">
        <v>288388.01400000002</v>
      </c>
      <c r="E334" s="5">
        <v>5020875.3130000001</v>
      </c>
      <c r="F334" s="179">
        <v>6.3005089500000002</v>
      </c>
      <c r="G334" s="179">
        <v>45.309474680000001</v>
      </c>
      <c r="H334" s="6">
        <v>2043</v>
      </c>
      <c r="I334" s="5">
        <v>1632</v>
      </c>
      <c r="J334" s="5" t="s">
        <v>1489</v>
      </c>
      <c r="K334" s="5" t="s">
        <v>2038</v>
      </c>
      <c r="M334" s="5" t="s">
        <v>3770</v>
      </c>
      <c r="P334" s="22">
        <v>4.84</v>
      </c>
      <c r="Q334" s="39">
        <v>0.35</v>
      </c>
      <c r="R334" s="6" t="s">
        <v>2140</v>
      </c>
      <c r="S334" s="5" t="s">
        <v>1670</v>
      </c>
      <c r="AC334" s="5" t="s">
        <v>4790</v>
      </c>
    </row>
    <row r="335" spans="1:29">
      <c r="A335" s="5">
        <v>327</v>
      </c>
      <c r="B335" s="5" t="s">
        <v>3388</v>
      </c>
      <c r="C335" s="5" t="s">
        <v>1143</v>
      </c>
      <c r="D335" s="5">
        <v>288751.18199999997</v>
      </c>
      <c r="E335" s="5">
        <v>5020937.5290000001</v>
      </c>
      <c r="F335" s="179">
        <v>6.3051101300000001</v>
      </c>
      <c r="G335" s="179">
        <v>45.310143449999998</v>
      </c>
      <c r="H335" s="6">
        <v>2043</v>
      </c>
      <c r="I335" s="5">
        <v>1421</v>
      </c>
      <c r="J335" s="5" t="s">
        <v>1490</v>
      </c>
      <c r="K335" s="5" t="s">
        <v>2038</v>
      </c>
      <c r="M335" s="5" t="s">
        <v>3770</v>
      </c>
      <c r="P335" s="22">
        <v>4.49</v>
      </c>
      <c r="Q335" s="39">
        <v>0.2</v>
      </c>
      <c r="R335" s="6" t="s">
        <v>4114</v>
      </c>
      <c r="S335" s="5" t="s">
        <v>1670</v>
      </c>
      <c r="AC335" s="5" t="s">
        <v>4790</v>
      </c>
    </row>
    <row r="336" spans="1:29">
      <c r="A336" s="5">
        <v>328</v>
      </c>
      <c r="B336" s="5" t="s">
        <v>3140</v>
      </c>
      <c r="C336" s="5" t="s">
        <v>1144</v>
      </c>
      <c r="D336" s="5">
        <v>291459.76299999998</v>
      </c>
      <c r="E336" s="5">
        <v>5024765.9119999995</v>
      </c>
      <c r="F336" s="179">
        <v>6.3380126199999998</v>
      </c>
      <c r="G336" s="179">
        <v>45.345376809999998</v>
      </c>
      <c r="H336" s="6">
        <v>1310</v>
      </c>
      <c r="I336" s="5">
        <v>1409</v>
      </c>
      <c r="J336" s="5" t="s">
        <v>1490</v>
      </c>
      <c r="K336" s="5" t="s">
        <v>2038</v>
      </c>
      <c r="M336" s="5" t="s">
        <v>3770</v>
      </c>
      <c r="P336" s="22">
        <v>3.67</v>
      </c>
      <c r="Q336" s="39">
        <v>0.21</v>
      </c>
      <c r="R336" s="6" t="s">
        <v>4114</v>
      </c>
      <c r="S336" s="5" t="s">
        <v>1670</v>
      </c>
      <c r="AC336" s="5" t="s">
        <v>4790</v>
      </c>
    </row>
    <row r="337" spans="1:29">
      <c r="A337" s="5">
        <v>329</v>
      </c>
      <c r="B337" s="5" t="s">
        <v>3141</v>
      </c>
      <c r="C337" s="5" t="s">
        <v>1272</v>
      </c>
      <c r="D337" s="5">
        <v>289765.01699999999</v>
      </c>
      <c r="E337" s="5">
        <v>5021309.1150000002</v>
      </c>
      <c r="F337" s="179">
        <v>6.3178716000000001</v>
      </c>
      <c r="G337" s="179">
        <v>45.313788899999999</v>
      </c>
      <c r="H337" s="6">
        <v>1390</v>
      </c>
      <c r="I337" s="5">
        <v>735</v>
      </c>
      <c r="J337" s="5" t="s">
        <v>1490</v>
      </c>
      <c r="K337" s="5" t="s">
        <v>2038</v>
      </c>
      <c r="M337" s="5" t="s">
        <v>3770</v>
      </c>
      <c r="P337" s="22">
        <v>4.24</v>
      </c>
      <c r="Q337" s="39">
        <v>0.31</v>
      </c>
      <c r="R337" s="6" t="s">
        <v>2141</v>
      </c>
      <c r="S337" s="5" t="s">
        <v>1670</v>
      </c>
      <c r="AC337" s="5" t="s">
        <v>4790</v>
      </c>
    </row>
    <row r="338" spans="1:29">
      <c r="A338" s="5">
        <v>330</v>
      </c>
      <c r="B338" s="5" t="s">
        <v>3142</v>
      </c>
      <c r="C338" s="5" t="s">
        <v>1273</v>
      </c>
      <c r="D338" s="5">
        <v>288900.80099999998</v>
      </c>
      <c r="E338" s="5">
        <v>5021732.7980000004</v>
      </c>
      <c r="F338" s="179">
        <v>6.3066777600000004</v>
      </c>
      <c r="G338" s="179">
        <v>45.317339089999997</v>
      </c>
      <c r="H338" s="6">
        <v>1300</v>
      </c>
      <c r="I338" s="5">
        <v>909</v>
      </c>
      <c r="J338" s="5" t="s">
        <v>1490</v>
      </c>
      <c r="K338" s="5" t="s">
        <v>2038</v>
      </c>
      <c r="M338" s="5" t="s">
        <v>3770</v>
      </c>
      <c r="P338" s="22">
        <v>3.73</v>
      </c>
      <c r="Q338" s="39">
        <v>0.17</v>
      </c>
      <c r="R338" s="6" t="s">
        <v>2142</v>
      </c>
      <c r="S338" s="5" t="s">
        <v>1670</v>
      </c>
      <c r="AC338" s="5" t="s">
        <v>4790</v>
      </c>
    </row>
    <row r="339" spans="1:29">
      <c r="A339" s="5">
        <v>331</v>
      </c>
      <c r="B339" s="5" t="s">
        <v>3143</v>
      </c>
      <c r="C339" s="5" t="s">
        <v>1274</v>
      </c>
      <c r="D339" s="5">
        <v>294155.10100000002</v>
      </c>
      <c r="E339" s="5">
        <v>5014167.165</v>
      </c>
      <c r="F339" s="179">
        <v>6.3767828499999997</v>
      </c>
      <c r="G339" s="179">
        <v>45.250869379999997</v>
      </c>
      <c r="H339" s="6">
        <v>1380</v>
      </c>
      <c r="I339" s="5">
        <v>1139</v>
      </c>
      <c r="J339" s="5" t="s">
        <v>1297</v>
      </c>
      <c r="K339" s="5" t="s">
        <v>2038</v>
      </c>
      <c r="M339" s="5" t="s">
        <v>3770</v>
      </c>
      <c r="P339" s="22">
        <v>3.21</v>
      </c>
      <c r="Q339" s="39">
        <v>0.25</v>
      </c>
      <c r="R339" s="6" t="s">
        <v>2143</v>
      </c>
      <c r="S339" s="5" t="s">
        <v>1670</v>
      </c>
      <c r="AC339" s="5" t="s">
        <v>4790</v>
      </c>
    </row>
    <row r="340" spans="1:29">
      <c r="A340" s="5">
        <v>332</v>
      </c>
      <c r="B340" s="5" t="s">
        <v>3144</v>
      </c>
      <c r="C340" s="5" t="s">
        <v>1275</v>
      </c>
      <c r="D340" s="5">
        <v>292771.446</v>
      </c>
      <c r="E340" s="5">
        <v>5013644.2560000001</v>
      </c>
      <c r="F340" s="179">
        <v>6.3593867800000003</v>
      </c>
      <c r="G340" s="179">
        <v>45.245761199999997</v>
      </c>
      <c r="H340" s="6">
        <v>1930</v>
      </c>
      <c r="I340" s="5">
        <v>1298</v>
      </c>
      <c r="J340" s="5" t="s">
        <v>1298</v>
      </c>
      <c r="K340" s="5" t="s">
        <v>2038</v>
      </c>
      <c r="M340" s="5" t="s">
        <v>3770</v>
      </c>
      <c r="P340" s="22">
        <v>4.72</v>
      </c>
      <c r="Q340" s="39">
        <v>0.68</v>
      </c>
      <c r="R340" s="6" t="s">
        <v>2144</v>
      </c>
      <c r="S340" s="5" t="s">
        <v>1670</v>
      </c>
      <c r="AC340" s="5" t="s">
        <v>4790</v>
      </c>
    </row>
    <row r="341" spans="1:29">
      <c r="A341" s="5">
        <v>333</v>
      </c>
      <c r="B341" s="5" t="s">
        <v>3145</v>
      </c>
      <c r="C341" s="5" t="s">
        <v>1276</v>
      </c>
      <c r="D341" s="5">
        <v>293043.755</v>
      </c>
      <c r="E341" s="5">
        <v>5014878.2960000001</v>
      </c>
      <c r="F341" s="179">
        <v>6.36233906</v>
      </c>
      <c r="G341" s="179">
        <v>45.256937809999997</v>
      </c>
      <c r="H341" s="6">
        <v>750</v>
      </c>
      <c r="I341" s="5">
        <v>1040</v>
      </c>
      <c r="J341" s="5" t="s">
        <v>1299</v>
      </c>
      <c r="K341" s="5" t="s">
        <v>2038</v>
      </c>
      <c r="M341" s="5" t="s">
        <v>3770</v>
      </c>
      <c r="P341" s="22">
        <v>3.22</v>
      </c>
      <c r="Q341" s="39">
        <v>0.42</v>
      </c>
      <c r="R341" s="6" t="s">
        <v>2145</v>
      </c>
      <c r="S341" s="5" t="s">
        <v>1670</v>
      </c>
      <c r="AC341" s="5" t="s">
        <v>4790</v>
      </c>
    </row>
    <row r="342" spans="1:29">
      <c r="A342" s="5">
        <v>334</v>
      </c>
      <c r="B342" s="5" t="s">
        <v>3146</v>
      </c>
      <c r="C342" s="5" t="s">
        <v>4286</v>
      </c>
      <c r="D342" s="5">
        <v>332950</v>
      </c>
      <c r="E342" s="5">
        <v>5086825</v>
      </c>
      <c r="F342" s="179">
        <v>6.8459245500000003</v>
      </c>
      <c r="G342" s="179">
        <v>45.914688470000002</v>
      </c>
      <c r="H342" s="6">
        <v>1010</v>
      </c>
      <c r="I342" s="5">
        <v>1132</v>
      </c>
      <c r="J342" s="5" t="s">
        <v>4065</v>
      </c>
      <c r="K342" s="5" t="s">
        <v>2038</v>
      </c>
      <c r="L342" s="5" t="s">
        <v>4284</v>
      </c>
      <c r="M342" s="5" t="s">
        <v>2527</v>
      </c>
      <c r="P342" s="22">
        <v>3.78</v>
      </c>
      <c r="Q342" s="39">
        <v>0.55000000000000004</v>
      </c>
      <c r="R342" s="6">
        <v>22</v>
      </c>
      <c r="S342" s="5" t="s">
        <v>4285</v>
      </c>
      <c r="T342" s="6"/>
      <c r="U342" s="6"/>
      <c r="V342" s="6"/>
      <c r="W342" s="58"/>
      <c r="X342" s="39"/>
      <c r="AC342" s="5" t="s">
        <v>5653</v>
      </c>
    </row>
    <row r="343" spans="1:29">
      <c r="A343" s="5">
        <v>335</v>
      </c>
      <c r="B343" s="5" t="s">
        <v>3147</v>
      </c>
      <c r="C343" s="5" t="s">
        <v>4066</v>
      </c>
      <c r="D343" s="5">
        <v>336075</v>
      </c>
      <c r="E343" s="5">
        <v>5082700</v>
      </c>
      <c r="F343" s="179">
        <v>6.8876006800000003</v>
      </c>
      <c r="G343" s="179">
        <v>45.87833895</v>
      </c>
      <c r="H343" s="6">
        <v>3800</v>
      </c>
      <c r="I343" s="5">
        <v>3505</v>
      </c>
      <c r="J343" s="5" t="s">
        <v>5738</v>
      </c>
      <c r="K343" s="5" t="s">
        <v>2038</v>
      </c>
      <c r="L343" s="5" t="s">
        <v>1261</v>
      </c>
      <c r="M343" s="5" t="s">
        <v>1378</v>
      </c>
      <c r="P343" s="22">
        <v>4.8</v>
      </c>
      <c r="Q343" s="39">
        <v>0.79</v>
      </c>
      <c r="R343" s="6">
        <v>24</v>
      </c>
      <c r="S343" s="5" t="s">
        <v>4285</v>
      </c>
      <c r="T343" s="6"/>
      <c r="U343" s="6"/>
      <c r="V343" s="6"/>
      <c r="W343" s="58"/>
      <c r="X343" s="39"/>
      <c r="AC343" s="5" t="s">
        <v>5242</v>
      </c>
    </row>
    <row r="344" spans="1:29">
      <c r="A344" s="5">
        <v>336</v>
      </c>
      <c r="B344" s="5" t="s">
        <v>3148</v>
      </c>
      <c r="C344" s="5" t="s">
        <v>4067</v>
      </c>
      <c r="D344" s="5">
        <v>334312.5</v>
      </c>
      <c r="E344" s="5">
        <v>5077362.5</v>
      </c>
      <c r="F344" s="179">
        <v>6.8667414600000001</v>
      </c>
      <c r="G344" s="179">
        <v>45.829909749999999</v>
      </c>
      <c r="H344" s="6">
        <v>4760</v>
      </c>
      <c r="I344" s="5">
        <v>4505</v>
      </c>
      <c r="J344" s="5" t="s">
        <v>3824</v>
      </c>
      <c r="K344" s="5" t="s">
        <v>2038</v>
      </c>
      <c r="L344" s="5" t="s">
        <v>2007</v>
      </c>
      <c r="M344" s="5" t="s">
        <v>1378</v>
      </c>
      <c r="P344" s="22">
        <v>5.04</v>
      </c>
      <c r="Q344" s="39">
        <v>0.63</v>
      </c>
      <c r="R344" s="6">
        <v>21</v>
      </c>
      <c r="S344" s="5" t="s">
        <v>4285</v>
      </c>
      <c r="T344" s="6"/>
      <c r="U344" s="6"/>
      <c r="V344" s="6"/>
      <c r="W344" s="58"/>
      <c r="X344" s="39"/>
      <c r="AC344" s="5" t="s">
        <v>5653</v>
      </c>
    </row>
    <row r="345" spans="1:29">
      <c r="A345" s="5">
        <v>337</v>
      </c>
      <c r="B345" s="5" t="s">
        <v>3149</v>
      </c>
      <c r="C345" s="5" t="s">
        <v>4068</v>
      </c>
      <c r="D345" s="5">
        <v>333500</v>
      </c>
      <c r="E345" s="5">
        <v>5084675</v>
      </c>
      <c r="F345" s="179">
        <v>6.8537573099999998</v>
      </c>
      <c r="G345" s="179">
        <v>45.895484439999997</v>
      </c>
      <c r="H345" s="6">
        <v>1370</v>
      </c>
      <c r="I345" s="5">
        <v>1358</v>
      </c>
      <c r="J345" s="5" t="s">
        <v>3825</v>
      </c>
      <c r="K345" s="5" t="s">
        <v>2038</v>
      </c>
      <c r="L345" s="5" t="s">
        <v>2007</v>
      </c>
      <c r="M345" s="5" t="s">
        <v>1378</v>
      </c>
      <c r="P345" s="22">
        <v>3.84</v>
      </c>
      <c r="Q345" s="39">
        <v>0.3</v>
      </c>
      <c r="R345" s="6">
        <v>22</v>
      </c>
      <c r="S345" s="5" t="s">
        <v>4285</v>
      </c>
      <c r="T345" s="6"/>
      <c r="U345" s="6"/>
      <c r="V345" s="6"/>
      <c r="W345" s="58"/>
      <c r="X345" s="39"/>
      <c r="AC345" s="5" t="s">
        <v>5653</v>
      </c>
    </row>
    <row r="346" spans="1:29">
      <c r="A346" s="5">
        <v>338</v>
      </c>
      <c r="B346" s="5" t="s">
        <v>3150</v>
      </c>
      <c r="C346" s="5" t="s">
        <v>4069</v>
      </c>
      <c r="D346" s="5">
        <v>332362.5</v>
      </c>
      <c r="E346" s="5">
        <v>5088950</v>
      </c>
      <c r="F346" s="179">
        <v>6.8376115300000002</v>
      </c>
      <c r="G346" s="179">
        <v>45.933657799999999</v>
      </c>
      <c r="H346" s="6">
        <v>2500</v>
      </c>
      <c r="I346" s="5">
        <v>2483</v>
      </c>
      <c r="J346" s="5" t="s">
        <v>3826</v>
      </c>
      <c r="K346" s="5" t="s">
        <v>2038</v>
      </c>
      <c r="L346" s="5" t="s">
        <v>2007</v>
      </c>
      <c r="M346" s="5" t="s">
        <v>2527</v>
      </c>
      <c r="P346" s="22">
        <v>4.93</v>
      </c>
      <c r="Q346" s="39">
        <v>0.94</v>
      </c>
      <c r="R346" s="6">
        <v>25</v>
      </c>
      <c r="S346" s="5" t="s">
        <v>4285</v>
      </c>
      <c r="T346" s="6"/>
      <c r="U346" s="6"/>
      <c r="V346" s="6"/>
      <c r="W346" s="58"/>
      <c r="X346" s="39"/>
      <c r="AC346" s="5" t="s">
        <v>5653</v>
      </c>
    </row>
    <row r="347" spans="1:29">
      <c r="A347" s="5">
        <v>339</v>
      </c>
      <c r="B347" s="5" t="s">
        <v>3151</v>
      </c>
      <c r="C347" s="5" t="s">
        <v>4070</v>
      </c>
      <c r="D347" s="5">
        <v>339512.5</v>
      </c>
      <c r="E347" s="5">
        <v>5077800</v>
      </c>
      <c r="F347" s="179">
        <v>6.9335020399999996</v>
      </c>
      <c r="G347" s="179">
        <v>45.835075009999997</v>
      </c>
      <c r="H347" s="6">
        <v>1350</v>
      </c>
      <c r="I347" s="5"/>
      <c r="J347" s="5" t="s">
        <v>4523</v>
      </c>
      <c r="K347" s="5" t="s">
        <v>2038</v>
      </c>
      <c r="L347" s="5" t="s">
        <v>1261</v>
      </c>
      <c r="M347" s="5" t="s">
        <v>1378</v>
      </c>
      <c r="P347" s="22">
        <v>2.75</v>
      </c>
      <c r="Q347" s="39">
        <v>0.52</v>
      </c>
      <c r="R347" s="6">
        <v>12</v>
      </c>
      <c r="S347" s="5" t="s">
        <v>4285</v>
      </c>
      <c r="T347" s="6"/>
      <c r="U347" s="6"/>
      <c r="V347" s="6"/>
      <c r="W347" s="58"/>
      <c r="X347" s="39"/>
      <c r="AC347" s="5" t="s">
        <v>5653</v>
      </c>
    </row>
    <row r="348" spans="1:29">
      <c r="A348" s="5">
        <v>340</v>
      </c>
      <c r="B348" s="5" t="s">
        <v>3152</v>
      </c>
      <c r="C348" s="5" t="s">
        <v>3822</v>
      </c>
      <c r="D348" s="5">
        <v>337762.5</v>
      </c>
      <c r="E348" s="5">
        <v>5080237.5</v>
      </c>
      <c r="F348" s="179">
        <v>6.9101622799999998</v>
      </c>
      <c r="G348" s="179">
        <v>45.85658969</v>
      </c>
      <c r="H348" s="6">
        <v>1350</v>
      </c>
      <c r="I348" s="5"/>
      <c r="J348" s="5" t="s">
        <v>1565</v>
      </c>
      <c r="K348" s="5" t="s">
        <v>2038</v>
      </c>
      <c r="L348" s="5" t="s">
        <v>1261</v>
      </c>
      <c r="M348" s="5" t="s">
        <v>1378</v>
      </c>
      <c r="P348" s="22">
        <v>3.35</v>
      </c>
      <c r="Q348" s="39">
        <v>0.44</v>
      </c>
      <c r="R348" s="6">
        <v>24</v>
      </c>
      <c r="S348" s="5" t="s">
        <v>4285</v>
      </c>
      <c r="T348" s="6"/>
      <c r="U348" s="6"/>
      <c r="V348" s="6"/>
      <c r="W348" s="58"/>
      <c r="X348" s="39"/>
      <c r="AC348" s="5" t="s">
        <v>5653</v>
      </c>
    </row>
    <row r="349" spans="1:29">
      <c r="A349" s="5">
        <v>341</v>
      </c>
      <c r="B349" s="5" t="s">
        <v>3153</v>
      </c>
      <c r="C349" s="5" t="s">
        <v>3823</v>
      </c>
      <c r="D349" s="5">
        <v>336362.5</v>
      </c>
      <c r="E349" s="5">
        <v>5082200</v>
      </c>
      <c r="F349" s="179">
        <v>6.8914731500000004</v>
      </c>
      <c r="G349" s="179">
        <v>45.87391014</v>
      </c>
      <c r="H349" s="6">
        <v>1300</v>
      </c>
      <c r="I349" s="5"/>
      <c r="J349" s="5" t="s">
        <v>1777</v>
      </c>
      <c r="K349" s="5" t="s">
        <v>2038</v>
      </c>
      <c r="L349" s="5" t="s">
        <v>1261</v>
      </c>
      <c r="M349" s="5" t="s">
        <v>1378</v>
      </c>
      <c r="P349" s="22">
        <v>4.5599999999999996</v>
      </c>
      <c r="Q349" s="39">
        <v>1.03</v>
      </c>
      <c r="R349" s="6">
        <v>20</v>
      </c>
      <c r="S349" s="5" t="s">
        <v>4285</v>
      </c>
      <c r="T349" s="6"/>
      <c r="U349" s="6"/>
      <c r="V349" s="6"/>
      <c r="W349" s="58"/>
      <c r="X349" s="39"/>
      <c r="AC349" s="5" t="s">
        <v>5653</v>
      </c>
    </row>
    <row r="350" spans="1:29">
      <c r="A350" s="5">
        <v>342</v>
      </c>
      <c r="B350" s="5" t="s">
        <v>3166</v>
      </c>
      <c r="C350" s="5" t="s">
        <v>1480</v>
      </c>
      <c r="D350" s="5">
        <v>741.5</v>
      </c>
      <c r="E350" s="5">
        <v>200.7</v>
      </c>
      <c r="F350" s="179">
        <v>9.2972645368783358</v>
      </c>
      <c r="G350" s="179">
        <v>46.942304926110474</v>
      </c>
      <c r="H350" s="6">
        <v>2400</v>
      </c>
      <c r="I350" s="45">
        <v>2373</v>
      </c>
      <c r="J350" s="5" t="s">
        <v>1066</v>
      </c>
      <c r="K350" s="5" t="s">
        <v>2037</v>
      </c>
      <c r="L350" s="5" t="s">
        <v>1669</v>
      </c>
      <c r="M350" s="5" t="s">
        <v>1474</v>
      </c>
      <c r="P350" s="9">
        <v>4</v>
      </c>
      <c r="Q350" s="65">
        <v>1.4</v>
      </c>
      <c r="R350" s="5">
        <v>10</v>
      </c>
      <c r="S350" s="5" t="s">
        <v>3806</v>
      </c>
      <c r="Y350" s="219">
        <v>161</v>
      </c>
      <c r="Z350" s="172">
        <v>15</v>
      </c>
      <c r="AA350" s="172">
        <v>12</v>
      </c>
      <c r="AB350" s="5" t="s">
        <v>3806</v>
      </c>
    </row>
    <row r="351" spans="1:29">
      <c r="A351" s="5">
        <v>343</v>
      </c>
      <c r="B351" s="5" t="s">
        <v>3167</v>
      </c>
      <c r="C351" s="5" t="s">
        <v>2039</v>
      </c>
      <c r="D351" s="5">
        <v>741.5</v>
      </c>
      <c r="E351" s="5">
        <v>200.7</v>
      </c>
      <c r="F351" s="179">
        <v>9.2972645368783358</v>
      </c>
      <c r="G351" s="179">
        <v>46.942304926110474</v>
      </c>
      <c r="H351" s="6">
        <v>2400</v>
      </c>
      <c r="I351" s="45">
        <v>2373</v>
      </c>
      <c r="J351" s="5" t="s">
        <v>1066</v>
      </c>
      <c r="K351" s="5" t="s">
        <v>2037</v>
      </c>
      <c r="L351" s="5" t="s">
        <v>3361</v>
      </c>
      <c r="M351" s="5" t="s">
        <v>1474</v>
      </c>
      <c r="P351" s="9">
        <v>4.5999999999999996</v>
      </c>
      <c r="Q351" s="65">
        <v>1.3</v>
      </c>
      <c r="R351" s="5">
        <v>9</v>
      </c>
      <c r="S351" s="5" t="s">
        <v>3806</v>
      </c>
      <c r="Y351" s="219">
        <v>208</v>
      </c>
      <c r="Z351" s="172">
        <v>36</v>
      </c>
      <c r="AA351" s="172">
        <v>16</v>
      </c>
      <c r="AB351" s="5" t="s">
        <v>3806</v>
      </c>
    </row>
    <row r="352" spans="1:29">
      <c r="A352" s="5">
        <v>344</v>
      </c>
      <c r="B352" s="5" t="s">
        <v>3168</v>
      </c>
      <c r="C352" s="5" t="s">
        <v>2040</v>
      </c>
      <c r="D352" s="5">
        <v>741.5</v>
      </c>
      <c r="E352" s="5">
        <v>200.7</v>
      </c>
      <c r="F352" s="179">
        <v>9.2972645368783358</v>
      </c>
      <c r="G352" s="179">
        <v>46.942304926110474</v>
      </c>
      <c r="H352" s="6">
        <v>2400</v>
      </c>
      <c r="I352" s="45">
        <v>2373</v>
      </c>
      <c r="J352" s="5" t="s">
        <v>1066</v>
      </c>
      <c r="K352" s="5" t="s">
        <v>2314</v>
      </c>
      <c r="L352" s="5" t="s">
        <v>3361</v>
      </c>
      <c r="M352" s="5" t="s">
        <v>1474</v>
      </c>
      <c r="S352" s="5" t="s">
        <v>3806</v>
      </c>
      <c r="Y352" s="219">
        <v>99</v>
      </c>
      <c r="Z352" s="172">
        <v>11</v>
      </c>
      <c r="AA352" s="172">
        <v>11</v>
      </c>
      <c r="AB352" s="5" t="s">
        <v>3806</v>
      </c>
    </row>
    <row r="353" spans="1:28">
      <c r="A353" s="5">
        <v>345</v>
      </c>
      <c r="B353" s="5" t="s">
        <v>3169</v>
      </c>
      <c r="C353" s="5" t="s">
        <v>2316</v>
      </c>
      <c r="D353" s="5">
        <v>741.8</v>
      </c>
      <c r="E353" s="5">
        <v>198</v>
      </c>
      <c r="F353" s="179">
        <v>9.3003620672354579</v>
      </c>
      <c r="G353" s="179">
        <v>46.917960621962585</v>
      </c>
      <c r="H353" s="6">
        <v>1830</v>
      </c>
      <c r="I353" s="45">
        <v>1809.5</v>
      </c>
      <c r="J353" s="5" t="s">
        <v>2313</v>
      </c>
      <c r="K353" s="5" t="s">
        <v>2037</v>
      </c>
      <c r="L353" s="5" t="s">
        <v>1669</v>
      </c>
      <c r="M353" s="5" t="s">
        <v>1474</v>
      </c>
      <c r="P353" s="9">
        <v>3.6</v>
      </c>
      <c r="Q353" s="65">
        <v>0.4</v>
      </c>
      <c r="R353" s="5">
        <v>20</v>
      </c>
      <c r="S353" s="5" t="s">
        <v>3806</v>
      </c>
      <c r="Y353" s="219">
        <v>169</v>
      </c>
      <c r="Z353" s="172">
        <v>22</v>
      </c>
      <c r="AA353" s="172">
        <v>19</v>
      </c>
      <c r="AB353" s="5" t="s">
        <v>3806</v>
      </c>
    </row>
    <row r="354" spans="1:28">
      <c r="A354" s="5">
        <v>346</v>
      </c>
      <c r="B354" s="5" t="s">
        <v>3170</v>
      </c>
      <c r="C354" s="5" t="s">
        <v>3807</v>
      </c>
      <c r="D354" s="5">
        <v>756.3</v>
      </c>
      <c r="E354" s="5">
        <v>208.1</v>
      </c>
      <c r="F354" s="179">
        <v>9.4941282995865723</v>
      </c>
      <c r="G354" s="179">
        <v>47.00552854473073</v>
      </c>
      <c r="H354" s="6">
        <v>600</v>
      </c>
      <c r="I354" s="5">
        <v>622</v>
      </c>
      <c r="J354" s="5" t="s">
        <v>2317</v>
      </c>
      <c r="K354" s="5" t="s">
        <v>2314</v>
      </c>
      <c r="L354" s="5" t="s">
        <v>2653</v>
      </c>
      <c r="M354" s="5" t="s">
        <v>2902</v>
      </c>
      <c r="S354" s="5" t="s">
        <v>3806</v>
      </c>
      <c r="Y354" s="219">
        <v>147</v>
      </c>
      <c r="Z354" s="172">
        <v>28</v>
      </c>
      <c r="AA354" s="172">
        <v>20</v>
      </c>
      <c r="AB354" s="5" t="s">
        <v>3806</v>
      </c>
    </row>
    <row r="355" spans="1:28">
      <c r="A355" s="5">
        <v>347</v>
      </c>
      <c r="B355" s="5" t="s">
        <v>3408</v>
      </c>
      <c r="C355" s="5" t="s">
        <v>1564</v>
      </c>
      <c r="D355" s="5">
        <v>741.5</v>
      </c>
      <c r="E355" s="5">
        <v>200.7</v>
      </c>
      <c r="F355" s="179">
        <v>9.2972645368783358</v>
      </c>
      <c r="G355" s="179">
        <v>46.942304926110474</v>
      </c>
      <c r="H355" s="6">
        <v>2400</v>
      </c>
      <c r="I355" s="45">
        <v>2373</v>
      </c>
      <c r="J355" s="5" t="s">
        <v>1066</v>
      </c>
      <c r="K355" s="5" t="s">
        <v>2038</v>
      </c>
      <c r="L355" s="5" t="s">
        <v>4415</v>
      </c>
      <c r="M355" s="5" t="s">
        <v>1474</v>
      </c>
      <c r="P355" s="9">
        <v>5</v>
      </c>
      <c r="Q355" s="65">
        <v>0.8</v>
      </c>
      <c r="R355" s="5">
        <v>10</v>
      </c>
      <c r="S355" s="5" t="s">
        <v>3806</v>
      </c>
    </row>
    <row r="356" spans="1:28">
      <c r="A356" s="5">
        <v>348</v>
      </c>
      <c r="B356" s="5" t="s">
        <v>3409</v>
      </c>
      <c r="C356" s="5" t="s">
        <v>2315</v>
      </c>
      <c r="D356" s="5">
        <v>741.8</v>
      </c>
      <c r="E356" s="5">
        <v>198</v>
      </c>
      <c r="F356" s="179">
        <v>9.3003620672354579</v>
      </c>
      <c r="G356" s="179">
        <v>46.917960621962585</v>
      </c>
      <c r="H356" s="6">
        <v>1830</v>
      </c>
      <c r="I356" s="45">
        <v>1809.5</v>
      </c>
      <c r="J356" s="5" t="s">
        <v>2313</v>
      </c>
      <c r="K356" s="5" t="s">
        <v>2038</v>
      </c>
      <c r="L356" s="5" t="s">
        <v>4415</v>
      </c>
      <c r="M356" s="5" t="s">
        <v>1474</v>
      </c>
      <c r="P356" s="9">
        <v>3.4</v>
      </c>
      <c r="Q356" s="65">
        <v>0.6</v>
      </c>
      <c r="R356" s="5">
        <v>20</v>
      </c>
      <c r="S356" s="5" t="s">
        <v>3806</v>
      </c>
    </row>
    <row r="357" spans="1:28">
      <c r="A357" s="5">
        <v>349</v>
      </c>
      <c r="B357" s="5" t="s">
        <v>3410</v>
      </c>
      <c r="C357" s="5" t="s">
        <v>4599</v>
      </c>
      <c r="D357" s="5">
        <v>584.03599999999994</v>
      </c>
      <c r="E357" s="5">
        <v>52.088999999999999</v>
      </c>
      <c r="F357" s="179">
        <v>7.2339983016008302</v>
      </c>
      <c r="G357" s="179">
        <v>45.62037714763413</v>
      </c>
      <c r="H357" s="6">
        <v>2922</v>
      </c>
      <c r="I357" s="5">
        <v>2793</v>
      </c>
      <c r="J357" s="5" t="s">
        <v>5443</v>
      </c>
      <c r="K357" s="5" t="s">
        <v>2038</v>
      </c>
      <c r="L357" s="5" t="s">
        <v>5444</v>
      </c>
      <c r="M357" s="5" t="s">
        <v>5445</v>
      </c>
      <c r="P357" s="22">
        <v>25.3</v>
      </c>
      <c r="Q357" s="39">
        <v>2.6</v>
      </c>
      <c r="R357" s="6">
        <v>19</v>
      </c>
      <c r="S357" s="5" t="s">
        <v>4888</v>
      </c>
      <c r="T357" s="6">
        <v>12.11</v>
      </c>
      <c r="U357" s="6">
        <v>0.35497467169343178</v>
      </c>
      <c r="V357" s="6">
        <v>2.68</v>
      </c>
      <c r="W357" s="58">
        <v>57</v>
      </c>
      <c r="X357" s="39"/>
    </row>
    <row r="358" spans="1:28">
      <c r="A358" s="5">
        <v>350</v>
      </c>
      <c r="B358" s="5" t="s">
        <v>3411</v>
      </c>
      <c r="C358" s="5" t="s">
        <v>4600</v>
      </c>
      <c r="D358" s="5">
        <v>584.38099999999997</v>
      </c>
      <c r="E358" s="5">
        <v>52.429000000000002</v>
      </c>
      <c r="F358" s="179">
        <v>7.2384096521398709</v>
      </c>
      <c r="G358" s="179">
        <v>45.623443346582405</v>
      </c>
      <c r="H358" s="6">
        <v>2692</v>
      </c>
      <c r="I358" s="5">
        <v>2703</v>
      </c>
      <c r="J358" s="5" t="s">
        <v>5647</v>
      </c>
      <c r="K358" s="5" t="s">
        <v>2038</v>
      </c>
      <c r="L358" s="5" t="s">
        <v>5444</v>
      </c>
      <c r="M358" s="5" t="s">
        <v>5445</v>
      </c>
      <c r="P358" s="22">
        <v>23.8</v>
      </c>
      <c r="Q358" s="39">
        <v>3.2</v>
      </c>
      <c r="R358" s="6">
        <v>19</v>
      </c>
      <c r="S358" s="5" t="s">
        <v>4888</v>
      </c>
      <c r="T358" s="6">
        <v>11</v>
      </c>
      <c r="U358" s="6">
        <v>1.1641305768684198</v>
      </c>
      <c r="V358" s="6">
        <v>3.08</v>
      </c>
      <c r="W358" s="58">
        <v>7</v>
      </c>
      <c r="X358" s="39"/>
    </row>
    <row r="359" spans="1:28">
      <c r="A359" s="5">
        <v>351</v>
      </c>
      <c r="B359" s="5" t="s">
        <v>3412</v>
      </c>
      <c r="C359" s="5" t="s">
        <v>4601</v>
      </c>
      <c r="D359" s="5">
        <v>584.38400000000001</v>
      </c>
      <c r="E359" s="5">
        <v>52.192999999999998</v>
      </c>
      <c r="F359" s="179">
        <v>7.2384558180567131</v>
      </c>
      <c r="G359" s="179">
        <v>45.621320666389387</v>
      </c>
      <c r="H359" s="6">
        <v>2762</v>
      </c>
      <c r="I359" s="5">
        <v>2646</v>
      </c>
      <c r="J359" s="5" t="s">
        <v>5647</v>
      </c>
      <c r="K359" s="5" t="s">
        <v>2038</v>
      </c>
      <c r="L359" s="5" t="s">
        <v>5444</v>
      </c>
      <c r="M359" s="5" t="s">
        <v>5445</v>
      </c>
      <c r="P359" s="22">
        <v>25.7</v>
      </c>
      <c r="Q359" s="39">
        <v>4.5999999999999996</v>
      </c>
      <c r="R359" s="6">
        <v>15</v>
      </c>
      <c r="S359" s="5" t="s">
        <v>4888</v>
      </c>
      <c r="T359" s="6"/>
      <c r="U359" s="6"/>
      <c r="V359" s="6"/>
      <c r="W359" s="58"/>
      <c r="X359" s="39"/>
    </row>
    <row r="360" spans="1:28">
      <c r="A360" s="5">
        <v>352</v>
      </c>
      <c r="B360" s="5" t="s">
        <v>5123</v>
      </c>
      <c r="C360" s="5" t="s">
        <v>4602</v>
      </c>
      <c r="D360" s="5">
        <v>575.02599999999995</v>
      </c>
      <c r="E360" s="5">
        <v>50.383000000000003</v>
      </c>
      <c r="F360" s="179">
        <v>7.1185913290953096</v>
      </c>
      <c r="G360" s="179">
        <v>45.604761442594878</v>
      </c>
      <c r="H360" s="6">
        <v>2670</v>
      </c>
      <c r="I360" s="5">
        <v>2473</v>
      </c>
      <c r="J360" s="5" t="s">
        <v>5648</v>
      </c>
      <c r="K360" s="5" t="s">
        <v>2038</v>
      </c>
      <c r="L360" s="5" t="s">
        <v>5649</v>
      </c>
      <c r="M360" s="5" t="s">
        <v>5650</v>
      </c>
      <c r="P360" s="22">
        <v>32.200000000000003</v>
      </c>
      <c r="Q360" s="39">
        <v>8.6999999999999993</v>
      </c>
      <c r="R360" s="6">
        <v>6</v>
      </c>
      <c r="S360" s="5" t="s">
        <v>4888</v>
      </c>
      <c r="T360" s="6"/>
      <c r="U360" s="6"/>
      <c r="V360" s="6"/>
      <c r="W360" s="58"/>
      <c r="X360" s="39"/>
    </row>
    <row r="361" spans="1:28">
      <c r="A361" s="5">
        <v>353</v>
      </c>
      <c r="B361" s="5" t="s">
        <v>5124</v>
      </c>
      <c r="C361" s="5" t="s">
        <v>4603</v>
      </c>
      <c r="D361" s="5">
        <v>621.03</v>
      </c>
      <c r="E361" s="5">
        <v>56.116999999999997</v>
      </c>
      <c r="F361" s="179">
        <v>7.7083928496195382</v>
      </c>
      <c r="G361" s="179">
        <v>45.656470216068804</v>
      </c>
      <c r="H361" s="6">
        <v>380</v>
      </c>
      <c r="I361" s="5">
        <v>648</v>
      </c>
      <c r="J361" s="5" t="s">
        <v>5651</v>
      </c>
      <c r="K361" s="5" t="s">
        <v>2038</v>
      </c>
      <c r="L361" s="5" t="s">
        <v>337</v>
      </c>
      <c r="M361" s="5" t="s">
        <v>338</v>
      </c>
      <c r="P361" s="22">
        <v>36.1</v>
      </c>
      <c r="Q361" s="39">
        <v>8.3000000000000007</v>
      </c>
      <c r="R361" s="6">
        <v>7</v>
      </c>
      <c r="S361" s="5" t="s">
        <v>4888</v>
      </c>
      <c r="T361" s="6"/>
      <c r="U361" s="6"/>
      <c r="V361" s="6"/>
      <c r="W361" s="58"/>
      <c r="X361" s="39"/>
    </row>
    <row r="362" spans="1:28">
      <c r="A362" s="5">
        <v>354</v>
      </c>
      <c r="B362" s="5" t="s">
        <v>5125</v>
      </c>
      <c r="C362" s="5" t="s">
        <v>4604</v>
      </c>
      <c r="D362" s="5">
        <v>622.53300000000002</v>
      </c>
      <c r="E362" s="5">
        <v>54.933</v>
      </c>
      <c r="F362" s="179">
        <v>7.7276160656704844</v>
      </c>
      <c r="G362" s="179">
        <v>45.645772340248485</v>
      </c>
      <c r="H362" s="6">
        <v>450</v>
      </c>
      <c r="I362" s="5">
        <v>614</v>
      </c>
      <c r="J362" s="5" t="s">
        <v>601</v>
      </c>
      <c r="K362" s="5" t="s">
        <v>2038</v>
      </c>
      <c r="L362" s="5" t="s">
        <v>337</v>
      </c>
      <c r="M362" s="5" t="s">
        <v>338</v>
      </c>
      <c r="P362" s="22">
        <v>30.7</v>
      </c>
      <c r="Q362" s="39">
        <v>3.1</v>
      </c>
      <c r="R362" s="6">
        <v>19</v>
      </c>
      <c r="S362" s="5" t="s">
        <v>4888</v>
      </c>
      <c r="T362" s="6">
        <v>11.37</v>
      </c>
      <c r="U362" s="6">
        <v>2.4700000000000002</v>
      </c>
      <c r="V362" s="6">
        <v>4.9400000000000004</v>
      </c>
      <c r="W362" s="58">
        <v>4</v>
      </c>
      <c r="X362" s="39"/>
    </row>
    <row r="363" spans="1:28">
      <c r="A363" s="5">
        <v>355</v>
      </c>
      <c r="B363" s="5" t="s">
        <v>5126</v>
      </c>
      <c r="C363" s="5" t="s">
        <v>4605</v>
      </c>
      <c r="D363" s="5">
        <v>622.81700000000001</v>
      </c>
      <c r="E363" s="5">
        <v>54.006</v>
      </c>
      <c r="F363" s="179">
        <v>7.7312139740553159</v>
      </c>
      <c r="G363" s="179">
        <v>45.637424783063189</v>
      </c>
      <c r="H363" s="6">
        <v>390</v>
      </c>
      <c r="I363" s="5">
        <v>504</v>
      </c>
      <c r="J363" s="5" t="s">
        <v>602</v>
      </c>
      <c r="K363" s="5" t="s">
        <v>2038</v>
      </c>
      <c r="L363" s="5" t="s">
        <v>337</v>
      </c>
      <c r="M363" s="5" t="s">
        <v>338</v>
      </c>
      <c r="P363" s="22">
        <v>21.6</v>
      </c>
      <c r="Q363" s="39">
        <v>1.7</v>
      </c>
      <c r="R363" s="6">
        <v>20</v>
      </c>
      <c r="S363" s="5" t="s">
        <v>4888</v>
      </c>
      <c r="T363" s="6">
        <v>12.54</v>
      </c>
      <c r="U363" s="6">
        <v>0.53500000000000003</v>
      </c>
      <c r="V363" s="6">
        <v>2.14</v>
      </c>
      <c r="W363" s="58">
        <v>16</v>
      </c>
      <c r="X363" s="39"/>
    </row>
    <row r="364" spans="1:28">
      <c r="A364" s="5">
        <v>356</v>
      </c>
      <c r="B364" s="5" t="s">
        <v>5127</v>
      </c>
      <c r="C364" s="5" t="s">
        <v>4815</v>
      </c>
      <c r="D364" s="5">
        <v>623.94899999999996</v>
      </c>
      <c r="E364" s="5">
        <v>50.674999999999997</v>
      </c>
      <c r="F364" s="179">
        <v>7.7455623346298133</v>
      </c>
      <c r="G364" s="179">
        <v>45.607424686274065</v>
      </c>
      <c r="H364" s="6">
        <v>335</v>
      </c>
      <c r="I364" s="5">
        <v>441</v>
      </c>
      <c r="J364" s="5" t="s">
        <v>5046</v>
      </c>
      <c r="K364" s="5" t="s">
        <v>2038</v>
      </c>
      <c r="L364" s="5" t="s">
        <v>603</v>
      </c>
      <c r="M364" s="5" t="s">
        <v>338</v>
      </c>
      <c r="P364" s="22">
        <v>24.2</v>
      </c>
      <c r="Q364" s="39">
        <v>3.1</v>
      </c>
      <c r="R364" s="6">
        <v>20</v>
      </c>
      <c r="S364" s="5" t="s">
        <v>4888</v>
      </c>
      <c r="T364" s="6">
        <v>11.28</v>
      </c>
      <c r="U364" s="6">
        <v>1.0545208796957439</v>
      </c>
      <c r="V364" s="6">
        <v>2.79</v>
      </c>
      <c r="W364" s="58">
        <v>7</v>
      </c>
      <c r="X364" s="39"/>
    </row>
    <row r="365" spans="1:28">
      <c r="A365" s="5">
        <v>357</v>
      </c>
      <c r="B365" s="5" t="s">
        <v>5128</v>
      </c>
      <c r="C365" s="5" t="s">
        <v>4816</v>
      </c>
      <c r="D365" s="5">
        <v>596.02700000000004</v>
      </c>
      <c r="E365" s="5">
        <v>55.292999999999999</v>
      </c>
      <c r="F365" s="179">
        <v>7.3876814796475383</v>
      </c>
      <c r="G365" s="179">
        <v>45.649371901137883</v>
      </c>
      <c r="H365" s="6">
        <v>2800</v>
      </c>
      <c r="I365" s="5">
        <v>2916</v>
      </c>
      <c r="J365" s="5" t="s">
        <v>832</v>
      </c>
      <c r="K365" s="5" t="s">
        <v>2038</v>
      </c>
      <c r="L365" s="5" t="s">
        <v>833</v>
      </c>
      <c r="M365" s="5" t="s">
        <v>5106</v>
      </c>
      <c r="P365" s="22">
        <v>10.8</v>
      </c>
      <c r="Q365" s="39">
        <v>1</v>
      </c>
      <c r="R365" s="6">
        <v>30</v>
      </c>
      <c r="S365" s="5" t="s">
        <v>4888</v>
      </c>
      <c r="T365" s="6"/>
      <c r="U365" s="6"/>
      <c r="V365" s="6"/>
      <c r="W365" s="58"/>
      <c r="X365" s="39"/>
    </row>
    <row r="366" spans="1:28">
      <c r="A366" s="5">
        <v>358</v>
      </c>
      <c r="B366" s="5" t="s">
        <v>5129</v>
      </c>
      <c r="C366" s="5" t="s">
        <v>4387</v>
      </c>
      <c r="D366" s="5">
        <v>578.904</v>
      </c>
      <c r="E366" s="5">
        <v>71.48</v>
      </c>
      <c r="F366" s="179">
        <v>7.1673544851408604</v>
      </c>
      <c r="G366" s="179">
        <v>45.794656684224982</v>
      </c>
      <c r="H366" s="6">
        <v>2540</v>
      </c>
      <c r="I366" s="5">
        <v>2573</v>
      </c>
      <c r="J366" s="5" t="s">
        <v>834</v>
      </c>
      <c r="K366" s="5" t="s">
        <v>2038</v>
      </c>
      <c r="L366" s="5" t="s">
        <v>835</v>
      </c>
      <c r="M366" s="5" t="s">
        <v>836</v>
      </c>
      <c r="P366" s="22">
        <v>3.1</v>
      </c>
      <c r="Q366" s="39">
        <v>1.6</v>
      </c>
      <c r="R366" s="6">
        <v>11</v>
      </c>
      <c r="S366" s="5" t="s">
        <v>4888</v>
      </c>
      <c r="T366" s="6"/>
      <c r="U366" s="6"/>
      <c r="V366" s="6"/>
      <c r="W366" s="58"/>
      <c r="X366" s="39"/>
    </row>
    <row r="367" spans="1:28">
      <c r="A367" s="5">
        <v>359</v>
      </c>
      <c r="B367" s="5" t="s">
        <v>5130</v>
      </c>
      <c r="C367" s="5" t="s">
        <v>4388</v>
      </c>
      <c r="D367" s="5">
        <v>575.35199999999998</v>
      </c>
      <c r="E367" s="5">
        <v>63.680999999999997</v>
      </c>
      <c r="F367" s="179">
        <v>7.1220824017694833</v>
      </c>
      <c r="G367" s="179">
        <v>45.724385452283578</v>
      </c>
      <c r="H367" s="6">
        <v>1550</v>
      </c>
      <c r="I367" s="5">
        <v>1672</v>
      </c>
      <c r="J367" s="5" t="s">
        <v>837</v>
      </c>
      <c r="K367" s="5" t="s">
        <v>2038</v>
      </c>
      <c r="L367" s="5" t="s">
        <v>5444</v>
      </c>
      <c r="M367" s="5" t="s">
        <v>839</v>
      </c>
      <c r="P367" s="22">
        <v>14.4</v>
      </c>
      <c r="Q367" s="39">
        <v>3.4</v>
      </c>
      <c r="R367" s="6">
        <v>19</v>
      </c>
      <c r="S367" s="5" t="s">
        <v>4888</v>
      </c>
      <c r="T367" s="6"/>
      <c r="U367" s="6"/>
      <c r="V367" s="6"/>
      <c r="W367" s="58"/>
      <c r="X367" s="39"/>
    </row>
    <row r="368" spans="1:28">
      <c r="A368" s="5">
        <v>360</v>
      </c>
      <c r="B368" s="5" t="s">
        <v>5131</v>
      </c>
      <c r="C368" s="5" t="s">
        <v>4606</v>
      </c>
      <c r="D368" s="5">
        <v>588.29499999999996</v>
      </c>
      <c r="E368" s="5">
        <v>48.031999999999996</v>
      </c>
      <c r="F368" s="179">
        <v>7.2886925339818269</v>
      </c>
      <c r="G368" s="179">
        <v>45.583972326231923</v>
      </c>
      <c r="H368" s="6">
        <v>2800</v>
      </c>
      <c r="I368" s="5">
        <v>2841</v>
      </c>
      <c r="J368" s="5" t="s">
        <v>838</v>
      </c>
      <c r="K368" s="5" t="s">
        <v>2038</v>
      </c>
      <c r="L368" s="5" t="s">
        <v>1043</v>
      </c>
      <c r="M368" s="5" t="s">
        <v>1044</v>
      </c>
      <c r="P368" s="22">
        <v>24.5</v>
      </c>
      <c r="Q368" s="39">
        <v>5.4</v>
      </c>
      <c r="R368" s="6">
        <v>17</v>
      </c>
      <c r="S368" s="5" t="s">
        <v>4888</v>
      </c>
      <c r="T368" s="6"/>
      <c r="U368" s="6"/>
      <c r="V368" s="6"/>
      <c r="W368" s="58"/>
      <c r="X368" s="39"/>
    </row>
    <row r="369" spans="1:25">
      <c r="A369" s="5">
        <v>361</v>
      </c>
      <c r="B369" s="5" t="s">
        <v>5132</v>
      </c>
      <c r="C369" s="5" t="s">
        <v>4607</v>
      </c>
      <c r="D369" s="5">
        <v>553.29100000000005</v>
      </c>
      <c r="E369" s="5">
        <v>-9.1519999999999992</v>
      </c>
      <c r="F369" s="179">
        <v>6.845814449846511</v>
      </c>
      <c r="G369" s="179">
        <v>45.068180095190449</v>
      </c>
      <c r="H369" s="6">
        <v>2010</v>
      </c>
      <c r="I369" s="5">
        <v>1910</v>
      </c>
      <c r="J369" s="5" t="s">
        <v>1045</v>
      </c>
      <c r="K369" s="5" t="s">
        <v>2038</v>
      </c>
      <c r="L369" s="5" t="s">
        <v>1281</v>
      </c>
      <c r="M369" s="5" t="s">
        <v>1265</v>
      </c>
      <c r="P369" s="22">
        <v>22.5</v>
      </c>
      <c r="Q369" s="39">
        <v>2.2999999999999998</v>
      </c>
      <c r="R369" s="6">
        <v>20</v>
      </c>
      <c r="S369" s="5" t="s">
        <v>4888</v>
      </c>
      <c r="T369" s="6">
        <v>11.36</v>
      </c>
      <c r="U369" s="6">
        <v>0.33745753244948695</v>
      </c>
      <c r="V369" s="6">
        <v>2.57</v>
      </c>
      <c r="W369" s="58">
        <v>58</v>
      </c>
      <c r="X369" s="39"/>
    </row>
    <row r="370" spans="1:25">
      <c r="A370" s="5">
        <v>362</v>
      </c>
      <c r="B370" s="5" t="s">
        <v>5133</v>
      </c>
      <c r="C370" s="5" t="s">
        <v>4608</v>
      </c>
      <c r="D370" s="5">
        <v>564.55700000000002</v>
      </c>
      <c r="E370" s="5">
        <v>-1.518</v>
      </c>
      <c r="F370" s="179">
        <v>6.9882420943005963</v>
      </c>
      <c r="G370" s="179">
        <v>45.137505342746266</v>
      </c>
      <c r="H370" s="6">
        <v>810</v>
      </c>
      <c r="I370" s="5">
        <v>942</v>
      </c>
      <c r="J370" s="5" t="s">
        <v>1266</v>
      </c>
      <c r="K370" s="5" t="s">
        <v>2038</v>
      </c>
      <c r="L370" s="5" t="s">
        <v>1267</v>
      </c>
      <c r="M370" s="5" t="s">
        <v>1265</v>
      </c>
      <c r="P370" s="22">
        <v>17.899999999999999</v>
      </c>
      <c r="Q370" s="39">
        <v>2.5</v>
      </c>
      <c r="R370" s="6">
        <v>14</v>
      </c>
      <c r="S370" s="5" t="s">
        <v>4888</v>
      </c>
      <c r="T370" s="6">
        <v>12.09</v>
      </c>
      <c r="U370" s="6">
        <v>0.56481446919797007</v>
      </c>
      <c r="V370" s="6">
        <v>2.88</v>
      </c>
      <c r="W370" s="58">
        <v>26</v>
      </c>
      <c r="X370" s="39"/>
      <c r="Y370" s="172"/>
    </row>
    <row r="371" spans="1:25">
      <c r="A371" s="5">
        <v>363</v>
      </c>
      <c r="B371" s="5" t="s">
        <v>5134</v>
      </c>
      <c r="C371" s="5" t="s">
        <v>4609</v>
      </c>
      <c r="D371" s="5">
        <v>563.87800000000004</v>
      </c>
      <c r="E371" s="5">
        <v>-1.752</v>
      </c>
      <c r="F371" s="179">
        <v>6.9796311998790692</v>
      </c>
      <c r="G371" s="179">
        <v>45.135365590521083</v>
      </c>
      <c r="H371" s="6">
        <v>1380</v>
      </c>
      <c r="I371" s="5">
        <v>1247</v>
      </c>
      <c r="J371" s="5" t="s">
        <v>1268</v>
      </c>
      <c r="K371" s="5" t="s">
        <v>2038</v>
      </c>
      <c r="L371" s="5" t="s">
        <v>1267</v>
      </c>
      <c r="M371" s="5" t="s">
        <v>1265</v>
      </c>
      <c r="P371" s="22">
        <v>20.3</v>
      </c>
      <c r="Q371" s="39">
        <v>2.9</v>
      </c>
      <c r="R371" s="6">
        <v>17</v>
      </c>
      <c r="S371" s="5" t="s">
        <v>4888</v>
      </c>
      <c r="T371" s="6">
        <v>12.72</v>
      </c>
      <c r="U371" s="6">
        <v>0.33674916480965472</v>
      </c>
      <c r="V371" s="6">
        <v>1.26</v>
      </c>
      <c r="W371" s="58">
        <v>14</v>
      </c>
      <c r="X371" s="39"/>
      <c r="Y371" s="172"/>
    </row>
    <row r="372" spans="1:25">
      <c r="A372" s="5">
        <v>364</v>
      </c>
      <c r="B372" s="5" t="s">
        <v>5135</v>
      </c>
      <c r="C372" s="5" t="s">
        <v>4610</v>
      </c>
      <c r="D372" s="5">
        <v>551.37099999999998</v>
      </c>
      <c r="E372" s="5">
        <v>2.4209999999999998</v>
      </c>
      <c r="F372" s="179">
        <v>6.8202929343280392</v>
      </c>
      <c r="G372" s="179">
        <v>45.172122315346648</v>
      </c>
      <c r="H372" s="6">
        <v>2250</v>
      </c>
      <c r="I372" s="5">
        <v>2189</v>
      </c>
      <c r="J372" s="5" t="s">
        <v>1269</v>
      </c>
      <c r="K372" s="5" t="s">
        <v>2038</v>
      </c>
      <c r="L372" s="5" t="s">
        <v>1281</v>
      </c>
      <c r="M372" s="5" t="s">
        <v>1265</v>
      </c>
      <c r="P372" s="9">
        <v>41.1</v>
      </c>
      <c r="Q372" s="65">
        <v>9.3000000000000007</v>
      </c>
      <c r="R372" s="5">
        <v>14</v>
      </c>
      <c r="S372" s="5" t="s">
        <v>4888</v>
      </c>
      <c r="Y372" s="172"/>
    </row>
    <row r="373" spans="1:25">
      <c r="A373" s="5">
        <v>365</v>
      </c>
      <c r="B373" s="5" t="s">
        <v>5136</v>
      </c>
      <c r="C373" s="5" t="s">
        <v>4611</v>
      </c>
      <c r="D373" s="5">
        <v>622.93200000000002</v>
      </c>
      <c r="E373" s="5">
        <v>71.478999999999999</v>
      </c>
      <c r="F373" s="179">
        <v>7.7335296175615538</v>
      </c>
      <c r="G373" s="179">
        <v>45.794588133016838</v>
      </c>
      <c r="H373" s="6">
        <v>2600</v>
      </c>
      <c r="I373" s="5">
        <v>2863</v>
      </c>
      <c r="J373" s="5" t="s">
        <v>1039</v>
      </c>
      <c r="K373" s="5" t="s">
        <v>2038</v>
      </c>
      <c r="L373" s="5" t="s">
        <v>337</v>
      </c>
      <c r="M373" s="5" t="s">
        <v>338</v>
      </c>
      <c r="P373" s="22">
        <v>29.3</v>
      </c>
      <c r="Q373" s="39">
        <v>6.2</v>
      </c>
      <c r="R373" s="6" t="s">
        <v>5315</v>
      </c>
      <c r="S373" s="5" t="s">
        <v>4888</v>
      </c>
      <c r="T373" s="6">
        <v>14.14</v>
      </c>
      <c r="U373" s="6">
        <v>0.83438600180012601</v>
      </c>
      <c r="V373" s="6">
        <v>1.18</v>
      </c>
      <c r="W373" s="58">
        <v>2</v>
      </c>
      <c r="X373" s="39"/>
      <c r="Y373" s="172"/>
    </row>
    <row r="374" spans="1:25">
      <c r="A374" s="5">
        <v>366</v>
      </c>
      <c r="B374" s="5" t="s">
        <v>5137</v>
      </c>
      <c r="C374" s="5" t="s">
        <v>4612</v>
      </c>
      <c r="D374" s="5">
        <v>616.63400000000001</v>
      </c>
      <c r="E374" s="5">
        <v>75.501000000000005</v>
      </c>
      <c r="F374" s="179">
        <v>7.6526823915557207</v>
      </c>
      <c r="G374" s="179">
        <v>45.830949915200144</v>
      </c>
      <c r="H374" s="6">
        <v>2400</v>
      </c>
      <c r="I374" s="5">
        <v>2428</v>
      </c>
      <c r="J374" s="5" t="s">
        <v>1040</v>
      </c>
      <c r="K374" s="5" t="s">
        <v>2038</v>
      </c>
      <c r="L374" s="5" t="s">
        <v>833</v>
      </c>
      <c r="M374" s="5" t="s">
        <v>5105</v>
      </c>
      <c r="P374" s="22">
        <v>31.2</v>
      </c>
      <c r="Q374" s="39">
        <v>7.1</v>
      </c>
      <c r="R374" s="6" t="s">
        <v>4889</v>
      </c>
      <c r="S374" s="5" t="s">
        <v>4888</v>
      </c>
      <c r="T374" s="6">
        <v>14.44</v>
      </c>
      <c r="U374" s="6">
        <v>6.940220937885673E-2</v>
      </c>
      <c r="V374" s="6">
        <v>0.17</v>
      </c>
      <c r="W374" s="58">
        <v>6</v>
      </c>
      <c r="X374" s="39"/>
      <c r="Y374" s="172"/>
    </row>
    <row r="375" spans="1:25">
      <c r="A375" s="5">
        <v>367</v>
      </c>
      <c r="B375" s="5" t="s">
        <v>5138</v>
      </c>
      <c r="C375" s="5" t="s">
        <v>4613</v>
      </c>
      <c r="D375" s="5">
        <v>585.16999999999996</v>
      </c>
      <c r="E375" s="5">
        <v>40.957000000000001</v>
      </c>
      <c r="F375" s="179">
        <v>7.2488793019852897</v>
      </c>
      <c r="G375" s="179">
        <v>45.520275139358937</v>
      </c>
      <c r="H375" s="6">
        <v>2850</v>
      </c>
      <c r="I375" s="5">
        <v>3213</v>
      </c>
      <c r="J375" s="5" t="s">
        <v>2601</v>
      </c>
      <c r="K375" s="5" t="s">
        <v>2038</v>
      </c>
      <c r="L375" s="5" t="s">
        <v>2602</v>
      </c>
      <c r="M375" s="5" t="s">
        <v>1041</v>
      </c>
      <c r="P375" s="22">
        <v>19.2</v>
      </c>
      <c r="Q375" s="39">
        <v>3.7</v>
      </c>
      <c r="R375" s="6" t="s">
        <v>4890</v>
      </c>
      <c r="S375" s="5" t="s">
        <v>4888</v>
      </c>
      <c r="T375" s="6">
        <v>13.81</v>
      </c>
      <c r="U375" s="6">
        <v>0.59396969619669981</v>
      </c>
      <c r="V375" s="6">
        <v>1.68</v>
      </c>
      <c r="W375" s="58">
        <v>8</v>
      </c>
      <c r="X375" s="39"/>
      <c r="Y375" s="172"/>
    </row>
    <row r="376" spans="1:25">
      <c r="A376" s="5">
        <v>368</v>
      </c>
      <c r="B376" s="5" t="s">
        <v>5139</v>
      </c>
      <c r="C376" s="5" t="s">
        <v>4614</v>
      </c>
      <c r="D376" s="5">
        <v>583.90899999999999</v>
      </c>
      <c r="E376" s="5">
        <v>39.073</v>
      </c>
      <c r="F376" s="179">
        <v>7.2328073283250154</v>
      </c>
      <c r="G376" s="179">
        <v>45.503301056390924</v>
      </c>
      <c r="H376" s="6">
        <v>2500</v>
      </c>
      <c r="I376" s="5">
        <v>2837</v>
      </c>
      <c r="J376" s="5" t="s">
        <v>2601</v>
      </c>
      <c r="K376" s="5" t="s">
        <v>2038</v>
      </c>
      <c r="L376" s="5" t="s">
        <v>2602</v>
      </c>
      <c r="M376" s="5" t="s">
        <v>1041</v>
      </c>
      <c r="P376" s="22">
        <v>22.8</v>
      </c>
      <c r="Q376" s="39">
        <v>4.5999999999999996</v>
      </c>
      <c r="R376" s="6" t="s">
        <v>4891</v>
      </c>
      <c r="S376" s="5" t="s">
        <v>4888</v>
      </c>
      <c r="T376" s="6">
        <v>11.8</v>
      </c>
      <c r="U376" s="6">
        <v>0.97939777414490781</v>
      </c>
      <c r="V376" s="6">
        <v>2.19</v>
      </c>
      <c r="W376" s="58">
        <v>5</v>
      </c>
      <c r="X376" s="39"/>
      <c r="Y376" s="172"/>
    </row>
    <row r="377" spans="1:25">
      <c r="A377" s="5">
        <v>369</v>
      </c>
      <c r="B377" s="5" t="s">
        <v>5140</v>
      </c>
      <c r="C377" s="5" t="s">
        <v>4615</v>
      </c>
      <c r="D377" s="5">
        <v>582.048</v>
      </c>
      <c r="E377" s="5">
        <v>50.28</v>
      </c>
      <c r="F377" s="179">
        <v>7.2085826162794779</v>
      </c>
      <c r="G377" s="179">
        <v>45.604056282713024</v>
      </c>
      <c r="H377" s="6">
        <v>1630</v>
      </c>
      <c r="I377" s="5">
        <v>1850</v>
      </c>
      <c r="J377" s="5" t="s">
        <v>2608</v>
      </c>
      <c r="K377" s="5" t="s">
        <v>2038</v>
      </c>
      <c r="L377" s="5" t="s">
        <v>2609</v>
      </c>
      <c r="M377" s="5" t="s">
        <v>1044</v>
      </c>
      <c r="P377" s="22">
        <v>23.7</v>
      </c>
      <c r="Q377" s="39">
        <v>2.4</v>
      </c>
      <c r="R377" s="6" t="s">
        <v>4620</v>
      </c>
      <c r="S377" s="5" t="s">
        <v>4888</v>
      </c>
      <c r="T377" s="6">
        <v>11.42</v>
      </c>
      <c r="U377" s="6"/>
      <c r="V377" s="6"/>
      <c r="W377" s="58">
        <v>1</v>
      </c>
      <c r="X377" s="39"/>
      <c r="Y377" s="172"/>
    </row>
    <row r="378" spans="1:25">
      <c r="A378" s="5">
        <v>370</v>
      </c>
      <c r="B378" s="5" t="s">
        <v>4939</v>
      </c>
      <c r="C378" s="5" t="s">
        <v>4616</v>
      </c>
      <c r="D378" s="5">
        <v>581.71400000000006</v>
      </c>
      <c r="E378" s="5">
        <v>52.847999999999999</v>
      </c>
      <c r="F378" s="179">
        <v>7.2042042542621578</v>
      </c>
      <c r="G378" s="179">
        <v>45.627145716387297</v>
      </c>
      <c r="H378" s="6">
        <v>1400</v>
      </c>
      <c r="I378" s="5">
        <v>1691</v>
      </c>
      <c r="J378" s="5" t="s">
        <v>2610</v>
      </c>
      <c r="K378" s="5" t="s">
        <v>2038</v>
      </c>
      <c r="L378" s="5" t="s">
        <v>2611</v>
      </c>
      <c r="M378" s="5" t="s">
        <v>5445</v>
      </c>
      <c r="P378" s="22">
        <v>22</v>
      </c>
      <c r="Q378" s="39">
        <v>2.7</v>
      </c>
      <c r="R378" s="6" t="s">
        <v>4621</v>
      </c>
      <c r="S378" s="5" t="s">
        <v>4888</v>
      </c>
      <c r="T378" s="6">
        <v>12.67</v>
      </c>
      <c r="U378" s="6">
        <v>0.43579512537928627</v>
      </c>
      <c r="V378" s="6">
        <v>2.09</v>
      </c>
      <c r="W378" s="58">
        <v>23</v>
      </c>
      <c r="X378" s="39"/>
      <c r="Y378" s="172"/>
    </row>
    <row r="379" spans="1:25">
      <c r="A379" s="5">
        <v>371</v>
      </c>
      <c r="B379" s="5" t="s">
        <v>4741</v>
      </c>
      <c r="C379" s="5" t="s">
        <v>4617</v>
      </c>
      <c r="D379" s="5">
        <v>567.75300000000004</v>
      </c>
      <c r="E379" s="5">
        <v>51.158999999999999</v>
      </c>
      <c r="F379" s="179">
        <v>7.0253359635284776</v>
      </c>
      <c r="G379" s="179">
        <v>45.611435702356218</v>
      </c>
      <c r="H379" s="6">
        <v>2440</v>
      </c>
      <c r="I379" s="5">
        <v>2405</v>
      </c>
      <c r="J379" s="5" t="s">
        <v>2612</v>
      </c>
      <c r="K379" s="5" t="s">
        <v>2038</v>
      </c>
      <c r="L379" s="5" t="s">
        <v>2613</v>
      </c>
      <c r="M379" s="5" t="s">
        <v>839</v>
      </c>
      <c r="P379" s="22">
        <v>36.1</v>
      </c>
      <c r="Q379" s="39">
        <v>4.7</v>
      </c>
      <c r="R379" s="6" t="s">
        <v>4622</v>
      </c>
      <c r="S379" s="5" t="s">
        <v>4888</v>
      </c>
      <c r="T379" s="6">
        <v>12.28</v>
      </c>
      <c r="U379" s="6">
        <v>1.2150000000000001</v>
      </c>
      <c r="V379" s="6">
        <v>2.4300000000000002</v>
      </c>
      <c r="W379" s="58">
        <v>4</v>
      </c>
      <c r="X379" s="39"/>
      <c r="Y379" s="172"/>
    </row>
    <row r="380" spans="1:25">
      <c r="A380" s="5">
        <v>372</v>
      </c>
      <c r="B380" s="5" t="s">
        <v>4742</v>
      </c>
      <c r="C380" s="5" t="s">
        <v>4618</v>
      </c>
      <c r="D380" s="5">
        <v>568.23299999999995</v>
      </c>
      <c r="E380" s="5">
        <v>52.843000000000004</v>
      </c>
      <c r="F380" s="179">
        <v>7.0313760089251467</v>
      </c>
      <c r="G380" s="179">
        <v>45.626605165706067</v>
      </c>
      <c r="H380" s="6">
        <v>2870</v>
      </c>
      <c r="I380" s="5">
        <v>2862</v>
      </c>
      <c r="J380" s="5" t="s">
        <v>2614</v>
      </c>
      <c r="K380" s="5" t="s">
        <v>2038</v>
      </c>
      <c r="L380" s="5" t="s">
        <v>2609</v>
      </c>
      <c r="M380" s="5" t="s">
        <v>839</v>
      </c>
      <c r="P380" s="22">
        <v>29.4</v>
      </c>
      <c r="Q380" s="39">
        <v>3.2</v>
      </c>
      <c r="R380" s="6" t="s">
        <v>4576</v>
      </c>
      <c r="S380" s="5" t="s">
        <v>4888</v>
      </c>
      <c r="T380" s="6"/>
      <c r="U380" s="6"/>
      <c r="V380" s="6"/>
      <c r="W380" s="58"/>
      <c r="X380" s="39"/>
      <c r="Y380" s="172"/>
    </row>
    <row r="381" spans="1:25">
      <c r="A381" s="5">
        <v>373</v>
      </c>
      <c r="B381" s="5" t="s">
        <v>4743</v>
      </c>
      <c r="C381" s="5" t="s">
        <v>4619</v>
      </c>
      <c r="D381" s="5">
        <v>569.33699999999999</v>
      </c>
      <c r="E381" s="5">
        <v>53.764000000000003</v>
      </c>
      <c r="F381" s="179">
        <v>7.045470237433519</v>
      </c>
      <c r="G381" s="179">
        <v>45.634939842501986</v>
      </c>
      <c r="H381" s="6">
        <v>2640</v>
      </c>
      <c r="I381" s="5">
        <v>2634</v>
      </c>
      <c r="J381" s="5" t="s">
        <v>2624</v>
      </c>
      <c r="K381" s="5" t="s">
        <v>2038</v>
      </c>
      <c r="L381" s="5" t="s">
        <v>2611</v>
      </c>
      <c r="M381" s="5" t="s">
        <v>5650</v>
      </c>
      <c r="P381" s="22">
        <v>30.9</v>
      </c>
      <c r="Q381" s="39">
        <v>3.9</v>
      </c>
      <c r="R381" s="6" t="s">
        <v>4788</v>
      </c>
      <c r="S381" s="5" t="s">
        <v>4888</v>
      </c>
      <c r="T381" s="6">
        <v>11.11</v>
      </c>
      <c r="U381" s="6">
        <v>0.50911688245431419</v>
      </c>
      <c r="V381" s="6">
        <v>0.72</v>
      </c>
      <c r="W381" s="58">
        <v>2</v>
      </c>
      <c r="X381" s="39"/>
      <c r="Y381" s="172"/>
    </row>
    <row r="382" spans="1:25">
      <c r="A382" s="5">
        <v>374</v>
      </c>
      <c r="B382" s="5" t="s">
        <v>4744</v>
      </c>
      <c r="C382" s="5" t="s">
        <v>5110</v>
      </c>
      <c r="D382" s="5">
        <v>570.12900000000002</v>
      </c>
      <c r="E382" s="5">
        <v>50.718000000000004</v>
      </c>
      <c r="F382" s="179">
        <v>7.0558155295806344</v>
      </c>
      <c r="G382" s="179">
        <v>45.607577455540451</v>
      </c>
      <c r="H382" s="6">
        <v>1760</v>
      </c>
      <c r="I382" s="5">
        <v>1742</v>
      </c>
      <c r="J382" s="5" t="s">
        <v>2625</v>
      </c>
      <c r="K382" s="5" t="s">
        <v>2038</v>
      </c>
      <c r="L382" s="5" t="s">
        <v>2611</v>
      </c>
      <c r="M382" s="5" t="s">
        <v>5650</v>
      </c>
      <c r="P382" s="22">
        <v>29.2</v>
      </c>
      <c r="Q382" s="39">
        <v>2.4</v>
      </c>
      <c r="R382" s="6" t="s">
        <v>5005</v>
      </c>
      <c r="S382" s="5" t="s">
        <v>4888</v>
      </c>
      <c r="T382" s="6">
        <v>12.78</v>
      </c>
      <c r="U382" s="6">
        <v>0.96333333333333337</v>
      </c>
      <c r="V382" s="6">
        <v>2.89</v>
      </c>
      <c r="W382" s="58">
        <v>9</v>
      </c>
      <c r="X382" s="39"/>
      <c r="Y382" s="172"/>
    </row>
    <row r="383" spans="1:25">
      <c r="A383" s="5">
        <v>375</v>
      </c>
      <c r="B383" s="5" t="s">
        <v>4745</v>
      </c>
      <c r="C383" s="5" t="s">
        <v>5111</v>
      </c>
      <c r="D383" s="5">
        <v>573.399</v>
      </c>
      <c r="E383" s="5">
        <v>50.209000000000003</v>
      </c>
      <c r="F383" s="179">
        <v>7.0977510019072145</v>
      </c>
      <c r="G383" s="179">
        <v>45.603134778719536</v>
      </c>
      <c r="H383" s="6">
        <v>2810</v>
      </c>
      <c r="I383" s="5">
        <v>2766</v>
      </c>
      <c r="J383" s="5" t="s">
        <v>2395</v>
      </c>
      <c r="K383" s="5" t="s">
        <v>2038</v>
      </c>
      <c r="L383" s="5" t="s">
        <v>2613</v>
      </c>
      <c r="M383" s="5" t="s">
        <v>5650</v>
      </c>
      <c r="P383" s="22">
        <v>29.8</v>
      </c>
      <c r="Q383" s="39">
        <v>5.6</v>
      </c>
      <c r="R383" s="6" t="s">
        <v>5447</v>
      </c>
      <c r="S383" s="5" t="s">
        <v>4888</v>
      </c>
      <c r="T383" s="6">
        <v>14.67</v>
      </c>
      <c r="U383" s="6"/>
      <c r="V383" s="6"/>
      <c r="W383" s="58">
        <v>1</v>
      </c>
      <c r="X383" s="39"/>
      <c r="Y383" s="172"/>
    </row>
    <row r="384" spans="1:25">
      <c r="A384" s="5">
        <v>376</v>
      </c>
      <c r="B384" s="5" t="s">
        <v>4746</v>
      </c>
      <c r="C384" s="5" t="s">
        <v>4885</v>
      </c>
      <c r="D384" s="5">
        <v>579.75</v>
      </c>
      <c r="E384" s="5">
        <v>68.986999999999995</v>
      </c>
      <c r="F384" s="179">
        <v>7.1783397228793593</v>
      </c>
      <c r="G384" s="179">
        <v>45.772257902819952</v>
      </c>
      <c r="H384" s="6">
        <v>2640</v>
      </c>
      <c r="I384" s="5">
        <v>2599</v>
      </c>
      <c r="J384" s="5" t="s">
        <v>2396</v>
      </c>
      <c r="K384" s="5" t="s">
        <v>2038</v>
      </c>
      <c r="L384" s="5" t="s">
        <v>2611</v>
      </c>
      <c r="M384" s="5" t="s">
        <v>2397</v>
      </c>
      <c r="P384" s="22">
        <v>27.4</v>
      </c>
      <c r="Q384" s="39">
        <v>4.0999999999999996</v>
      </c>
      <c r="R384" s="6" t="s">
        <v>5448</v>
      </c>
      <c r="S384" s="5" t="s">
        <v>4888</v>
      </c>
      <c r="T384" s="6">
        <v>11.68</v>
      </c>
      <c r="U384" s="6">
        <v>1.7606958851545034</v>
      </c>
      <c r="V384" s="6">
        <v>2.4900000000000002</v>
      </c>
      <c r="W384" s="58">
        <v>2</v>
      </c>
      <c r="X384" s="39"/>
      <c r="Y384" s="172"/>
    </row>
    <row r="385" spans="1:29">
      <c r="A385" s="5">
        <v>377</v>
      </c>
      <c r="B385" s="5" t="s">
        <v>4747</v>
      </c>
      <c r="C385" s="5" t="s">
        <v>4886</v>
      </c>
      <c r="D385" s="5">
        <v>604.07399999999996</v>
      </c>
      <c r="E385" s="5">
        <v>71.427999999999997</v>
      </c>
      <c r="F385" s="179">
        <v>7.4910263444070608</v>
      </c>
      <c r="G385" s="179">
        <v>45.79450459998111</v>
      </c>
      <c r="H385" s="6">
        <v>1580</v>
      </c>
      <c r="I385" s="5">
        <v>1592</v>
      </c>
      <c r="J385" s="5" t="s">
        <v>2151</v>
      </c>
      <c r="K385" s="5" t="s">
        <v>2038</v>
      </c>
      <c r="L385" s="5" t="s">
        <v>2152</v>
      </c>
      <c r="M385" s="5" t="s">
        <v>1044</v>
      </c>
      <c r="P385" s="22">
        <v>32</v>
      </c>
      <c r="Q385" s="39">
        <v>7.5</v>
      </c>
      <c r="R385" s="6" t="s">
        <v>5449</v>
      </c>
      <c r="S385" s="5" t="s">
        <v>4888</v>
      </c>
      <c r="T385" s="6"/>
      <c r="U385" s="6"/>
      <c r="V385" s="6"/>
      <c r="W385" s="58"/>
      <c r="X385" s="39"/>
      <c r="Y385" s="172"/>
    </row>
    <row r="386" spans="1:29">
      <c r="A386" s="5">
        <v>378</v>
      </c>
      <c r="B386" s="5" t="s">
        <v>4748</v>
      </c>
      <c r="C386" s="5" t="s">
        <v>4887</v>
      </c>
      <c r="D386" s="5">
        <v>600.07399999999996</v>
      </c>
      <c r="E386" s="5">
        <v>45.673000000000002</v>
      </c>
      <c r="F386" s="179">
        <v>7.4395848220535896</v>
      </c>
      <c r="G386" s="179">
        <v>45.562854568847747</v>
      </c>
      <c r="H386" s="6">
        <v>2650</v>
      </c>
      <c r="I386" s="5">
        <v>2770</v>
      </c>
      <c r="J386" s="5" t="s">
        <v>5104</v>
      </c>
      <c r="K386" s="5" t="s">
        <v>2038</v>
      </c>
      <c r="L386" s="5" t="s">
        <v>2602</v>
      </c>
      <c r="M386" s="5" t="s">
        <v>1041</v>
      </c>
      <c r="P386" s="22">
        <v>13.8</v>
      </c>
      <c r="Q386" s="39">
        <v>1</v>
      </c>
      <c r="R386" s="6" t="s">
        <v>5221</v>
      </c>
      <c r="S386" s="5" t="s">
        <v>4888</v>
      </c>
      <c r="T386" s="6">
        <v>12.85</v>
      </c>
      <c r="U386" s="6">
        <v>0.37960780199217897</v>
      </c>
      <c r="V386" s="6">
        <v>2.63</v>
      </c>
      <c r="W386" s="58">
        <v>48</v>
      </c>
      <c r="X386" s="39"/>
    </row>
    <row r="387" spans="1:29">
      <c r="A387" s="5">
        <v>379</v>
      </c>
      <c r="B387" s="5" t="s">
        <v>3510</v>
      </c>
      <c r="C387" s="5" t="s">
        <v>2742</v>
      </c>
      <c r="D387" s="5">
        <v>856.50300000000004</v>
      </c>
      <c r="E387" s="5">
        <v>114.41800000000001</v>
      </c>
      <c r="F387" s="179">
        <v>10.758450925011239</v>
      </c>
      <c r="G387" s="179">
        <v>46.13240192023413</v>
      </c>
      <c r="H387" s="6">
        <v>800</v>
      </c>
      <c r="I387" s="5">
        <v>736</v>
      </c>
      <c r="K387" s="5" t="s">
        <v>2038</v>
      </c>
      <c r="P387" s="9">
        <v>15.7</v>
      </c>
      <c r="Q387" s="65">
        <v>1.4</v>
      </c>
      <c r="S387" s="5" t="s">
        <v>2584</v>
      </c>
      <c r="AC387" s="5" t="s">
        <v>831</v>
      </c>
    </row>
    <row r="388" spans="1:29">
      <c r="A388" s="5">
        <v>380</v>
      </c>
      <c r="B388" s="5" t="s">
        <v>3511</v>
      </c>
      <c r="C388" s="5" t="s">
        <v>2743</v>
      </c>
      <c r="D388" s="5">
        <v>856.07</v>
      </c>
      <c r="E388" s="5">
        <v>114.044</v>
      </c>
      <c r="F388" s="179">
        <v>10.752649068434629</v>
      </c>
      <c r="G388" s="179">
        <v>46.129205333506491</v>
      </c>
      <c r="H388" s="6">
        <v>1090</v>
      </c>
      <c r="I388" s="5">
        <v>859</v>
      </c>
      <c r="K388" s="5" t="s">
        <v>2038</v>
      </c>
      <c r="P388" s="9">
        <v>20.7</v>
      </c>
      <c r="Q388" s="65">
        <v>3.4</v>
      </c>
      <c r="S388" s="5" t="s">
        <v>2584</v>
      </c>
      <c r="AC388" s="5" t="s">
        <v>831</v>
      </c>
    </row>
    <row r="389" spans="1:29">
      <c r="A389" s="5">
        <v>381</v>
      </c>
      <c r="B389" s="5" t="s">
        <v>3512</v>
      </c>
      <c r="C389" s="5" t="s">
        <v>1187</v>
      </c>
      <c r="D389" s="5">
        <v>855.76</v>
      </c>
      <c r="E389" s="5">
        <v>114.44199999999999</v>
      </c>
      <c r="F389" s="179">
        <v>10.748859482891554</v>
      </c>
      <c r="G389" s="179">
        <v>46.132900066453374</v>
      </c>
      <c r="H389" s="6">
        <v>1240</v>
      </c>
      <c r="I389" s="5">
        <v>1087</v>
      </c>
      <c r="K389" s="5" t="s">
        <v>2038</v>
      </c>
      <c r="P389" s="9">
        <v>14.7</v>
      </c>
      <c r="Q389" s="65">
        <v>1.2</v>
      </c>
      <c r="S389" s="5" t="s">
        <v>2584</v>
      </c>
      <c r="T389" s="5">
        <v>12.51</v>
      </c>
      <c r="U389" s="5">
        <v>0.29394443919443919</v>
      </c>
      <c r="V389" s="5">
        <v>1.61</v>
      </c>
      <c r="W389" s="57">
        <v>30</v>
      </c>
      <c r="AC389" s="5" t="s">
        <v>831</v>
      </c>
    </row>
    <row r="390" spans="1:29">
      <c r="A390" s="5">
        <v>382</v>
      </c>
      <c r="B390" s="5" t="s">
        <v>3513</v>
      </c>
      <c r="C390" s="5" t="s">
        <v>1188</v>
      </c>
      <c r="D390" s="5">
        <v>855.54499999999996</v>
      </c>
      <c r="E390" s="5">
        <v>114.578</v>
      </c>
      <c r="F390" s="179">
        <v>10.746154460462682</v>
      </c>
      <c r="G390" s="179">
        <v>46.134203936960539</v>
      </c>
      <c r="H390" s="6">
        <v>1390</v>
      </c>
      <c r="I390" s="5">
        <v>1232</v>
      </c>
      <c r="K390" s="5" t="s">
        <v>2038</v>
      </c>
      <c r="P390" s="9">
        <v>19</v>
      </c>
      <c r="Q390" s="65">
        <v>1.5</v>
      </c>
      <c r="S390" s="5" t="s">
        <v>2584</v>
      </c>
      <c r="T390" s="5">
        <v>12.81</v>
      </c>
      <c r="U390" s="5">
        <v>0.40531469255382296</v>
      </c>
      <c r="V390" s="5">
        <v>2.2200000000000002</v>
      </c>
      <c r="W390" s="57">
        <v>30</v>
      </c>
      <c r="AC390" s="5" t="s">
        <v>831</v>
      </c>
    </row>
    <row r="391" spans="1:29">
      <c r="A391" s="5">
        <v>383</v>
      </c>
      <c r="B391" s="5" t="s">
        <v>3514</v>
      </c>
      <c r="C391" s="5" t="s">
        <v>963</v>
      </c>
      <c r="D391" s="5">
        <v>855.255</v>
      </c>
      <c r="E391" s="5">
        <v>114.67700000000001</v>
      </c>
      <c r="F391" s="179">
        <v>10.742459564789332</v>
      </c>
      <c r="G391" s="179">
        <v>46.135203625615034</v>
      </c>
      <c r="H391" s="6">
        <v>1520</v>
      </c>
      <c r="I391" s="5">
        <v>1365</v>
      </c>
      <c r="K391" s="5" t="s">
        <v>2038</v>
      </c>
      <c r="P391" s="9">
        <v>18.600000000000001</v>
      </c>
      <c r="Q391" s="65">
        <v>1.9</v>
      </c>
      <c r="S391" s="5" t="s">
        <v>2584</v>
      </c>
      <c r="AC391" s="5" t="s">
        <v>831</v>
      </c>
    </row>
    <row r="392" spans="1:29">
      <c r="A392" s="5">
        <v>384</v>
      </c>
      <c r="B392" s="5" t="s">
        <v>3515</v>
      </c>
      <c r="C392" s="5" t="s">
        <v>964</v>
      </c>
      <c r="D392" s="5">
        <v>855.04</v>
      </c>
      <c r="E392" s="5">
        <v>114.623</v>
      </c>
      <c r="F392" s="179">
        <v>10.739650734574591</v>
      </c>
      <c r="G392" s="179">
        <v>46.134799722897768</v>
      </c>
      <c r="H392" s="6">
        <v>1700</v>
      </c>
      <c r="I392" s="5">
        <v>1456</v>
      </c>
      <c r="K392" s="5" t="s">
        <v>2038</v>
      </c>
      <c r="P392" s="9">
        <v>22</v>
      </c>
      <c r="Q392" s="65">
        <v>2</v>
      </c>
      <c r="S392" s="5" t="s">
        <v>2584</v>
      </c>
      <c r="AC392" s="5" t="s">
        <v>831</v>
      </c>
    </row>
    <row r="393" spans="1:29">
      <c r="A393" s="5">
        <v>385</v>
      </c>
      <c r="B393" s="5" t="s">
        <v>3516</v>
      </c>
      <c r="C393" s="5" t="s">
        <v>965</v>
      </c>
      <c r="D393" s="5">
        <v>854.58500000000004</v>
      </c>
      <c r="E393" s="5">
        <v>113.13500000000001</v>
      </c>
      <c r="F393" s="179">
        <v>10.732959568654987</v>
      </c>
      <c r="G393" s="179">
        <v>46.121598409391311</v>
      </c>
      <c r="H393" s="6">
        <v>1850</v>
      </c>
      <c r="I393" s="5">
        <v>1311</v>
      </c>
      <c r="K393" s="5" t="s">
        <v>2038</v>
      </c>
      <c r="P393" s="9">
        <v>20.2</v>
      </c>
      <c r="Q393" s="65">
        <v>1.3</v>
      </c>
      <c r="S393" s="5" t="s">
        <v>2584</v>
      </c>
      <c r="T393" s="5">
        <v>12.59</v>
      </c>
      <c r="U393" s="5">
        <v>0.47330559030945518</v>
      </c>
      <c r="V393" s="5">
        <v>2.2200000000000002</v>
      </c>
      <c r="W393" s="57">
        <v>22</v>
      </c>
      <c r="AC393" s="5" t="s">
        <v>831</v>
      </c>
    </row>
    <row r="394" spans="1:29">
      <c r="A394" s="5">
        <v>386</v>
      </c>
      <c r="B394" s="5" t="s">
        <v>3517</v>
      </c>
      <c r="C394" s="5" t="s">
        <v>966</v>
      </c>
      <c r="D394" s="5">
        <v>853.971</v>
      </c>
      <c r="E394" s="5">
        <v>112.631</v>
      </c>
      <c r="F394" s="179">
        <v>10.724750702547645</v>
      </c>
      <c r="G394" s="179">
        <v>46.117300365131371</v>
      </c>
      <c r="H394" s="6">
        <v>2010</v>
      </c>
      <c r="I394" s="5">
        <v>1372</v>
      </c>
      <c r="K394" s="5" t="s">
        <v>2038</v>
      </c>
      <c r="P394" s="9">
        <v>21.1</v>
      </c>
      <c r="Q394" s="65">
        <v>1.6</v>
      </c>
      <c r="S394" s="5" t="s">
        <v>2584</v>
      </c>
      <c r="AC394" s="5" t="s">
        <v>831</v>
      </c>
    </row>
    <row r="395" spans="1:29">
      <c r="A395" s="5">
        <v>387</v>
      </c>
      <c r="B395" s="5" t="s">
        <v>3518</v>
      </c>
      <c r="C395" s="5" t="s">
        <v>967</v>
      </c>
      <c r="D395" s="5">
        <v>853.62699999999995</v>
      </c>
      <c r="E395" s="5">
        <v>112.161</v>
      </c>
      <c r="F395" s="179">
        <v>10.720050570961805</v>
      </c>
      <c r="G395" s="179">
        <v>46.113205758067025</v>
      </c>
      <c r="H395" s="6">
        <v>2200</v>
      </c>
      <c r="I395" s="5">
        <v>1705</v>
      </c>
      <c r="K395" s="5" t="s">
        <v>2038</v>
      </c>
      <c r="P395" s="9">
        <v>22.2</v>
      </c>
      <c r="Q395" s="65">
        <v>2.4</v>
      </c>
      <c r="S395" s="5" t="s">
        <v>2584</v>
      </c>
      <c r="AC395" s="5" t="s">
        <v>831</v>
      </c>
    </row>
    <row r="396" spans="1:29">
      <c r="A396" s="5">
        <v>388</v>
      </c>
      <c r="B396" s="5" t="s">
        <v>3519</v>
      </c>
      <c r="C396" s="5" t="s">
        <v>968</v>
      </c>
      <c r="D396" s="5">
        <v>853.37099999999998</v>
      </c>
      <c r="E396" s="5">
        <v>112.005</v>
      </c>
      <c r="F396" s="179">
        <v>10.716658059675366</v>
      </c>
      <c r="G396" s="179">
        <v>46.111899979037588</v>
      </c>
      <c r="H396" s="6">
        <v>2400</v>
      </c>
      <c r="I396" s="5">
        <v>1788</v>
      </c>
      <c r="K396" s="5" t="s">
        <v>2038</v>
      </c>
      <c r="P396" s="9">
        <v>22.5</v>
      </c>
      <c r="Q396" s="65">
        <v>2.2000000000000002</v>
      </c>
      <c r="S396" s="5" t="s">
        <v>2584</v>
      </c>
      <c r="T396" s="5">
        <v>12.62</v>
      </c>
      <c r="U396" s="5">
        <v>0.27627281202946241</v>
      </c>
      <c r="V396" s="5">
        <v>2.14</v>
      </c>
      <c r="W396" s="57">
        <v>60</v>
      </c>
      <c r="AC396" s="5" t="s">
        <v>831</v>
      </c>
    </row>
    <row r="397" spans="1:29">
      <c r="A397" s="5">
        <v>389</v>
      </c>
      <c r="B397" s="5" t="s">
        <v>3520</v>
      </c>
      <c r="C397" s="5" t="s">
        <v>2054</v>
      </c>
      <c r="D397" s="5">
        <v>874.1</v>
      </c>
      <c r="E397" s="5">
        <v>150.53100000000001</v>
      </c>
      <c r="F397" s="179">
        <v>11.007169468889838</v>
      </c>
      <c r="G397" s="179">
        <v>46.449994356213402</v>
      </c>
      <c r="H397" s="6">
        <v>1200</v>
      </c>
      <c r="I397" s="5">
        <v>1035</v>
      </c>
      <c r="K397" s="5" t="s">
        <v>2038</v>
      </c>
      <c r="P397" s="9">
        <v>11.3</v>
      </c>
      <c r="Q397" s="65">
        <v>1.3</v>
      </c>
      <c r="S397" s="5" t="s">
        <v>2584</v>
      </c>
      <c r="AC397" s="5" t="s">
        <v>831</v>
      </c>
    </row>
    <row r="398" spans="1:29">
      <c r="A398" s="5">
        <v>390</v>
      </c>
      <c r="B398" s="5" t="s">
        <v>3521</v>
      </c>
      <c r="C398" s="5" t="s">
        <v>2055</v>
      </c>
      <c r="D398" s="5">
        <v>873.61900000000003</v>
      </c>
      <c r="E398" s="5">
        <v>150.62</v>
      </c>
      <c r="F398" s="179">
        <v>11.00096868396917</v>
      </c>
      <c r="G398" s="179">
        <v>46.450990825190786</v>
      </c>
      <c r="H398" s="6">
        <v>1300</v>
      </c>
      <c r="I398" s="5">
        <v>1066</v>
      </c>
      <c r="K398" s="5" t="s">
        <v>2038</v>
      </c>
      <c r="P398" s="9">
        <v>12.2</v>
      </c>
      <c r="Q398" s="65">
        <v>1.3</v>
      </c>
      <c r="S398" s="5" t="s">
        <v>2584</v>
      </c>
      <c r="AC398" s="5" t="s">
        <v>831</v>
      </c>
    </row>
    <row r="399" spans="1:29">
      <c r="A399" s="5">
        <v>391</v>
      </c>
      <c r="B399" s="5" t="s">
        <v>3522</v>
      </c>
      <c r="C399" s="5" t="s">
        <v>2056</v>
      </c>
      <c r="D399" s="5">
        <v>873.75699999999995</v>
      </c>
      <c r="E399" s="5">
        <v>150.79400000000001</v>
      </c>
      <c r="F399" s="179">
        <v>11.002865867026385</v>
      </c>
      <c r="G399" s="179">
        <v>46.452498046505468</v>
      </c>
      <c r="H399" s="6">
        <v>1450</v>
      </c>
      <c r="I399" s="5">
        <v>1124</v>
      </c>
      <c r="K399" s="5" t="s">
        <v>2038</v>
      </c>
      <c r="P399" s="9">
        <v>13.8</v>
      </c>
      <c r="Q399" s="65">
        <v>2.2000000000000002</v>
      </c>
      <c r="S399" s="5" t="s">
        <v>2584</v>
      </c>
      <c r="T399" s="5">
        <v>14.4</v>
      </c>
      <c r="U399" s="5">
        <v>0.20396078054371142</v>
      </c>
      <c r="V399" s="5">
        <v>1.04</v>
      </c>
      <c r="W399" s="57">
        <v>26</v>
      </c>
      <c r="AC399" s="5" t="s">
        <v>831</v>
      </c>
    </row>
    <row r="400" spans="1:29">
      <c r="A400" s="5">
        <v>392</v>
      </c>
      <c r="B400" s="5" t="s">
        <v>3523</v>
      </c>
      <c r="C400" s="5" t="s">
        <v>2582</v>
      </c>
      <c r="D400" s="5">
        <v>872.43299999999999</v>
      </c>
      <c r="E400" s="5">
        <v>151.167</v>
      </c>
      <c r="F400" s="179">
        <v>10.985871469164971</v>
      </c>
      <c r="G400" s="179">
        <v>46.456389883851891</v>
      </c>
      <c r="H400" s="6">
        <v>1550</v>
      </c>
      <c r="I400" s="5">
        <v>1483</v>
      </c>
      <c r="K400" s="5" t="s">
        <v>2038</v>
      </c>
      <c r="P400" s="9">
        <v>13.3</v>
      </c>
      <c r="Q400" s="65">
        <v>1.4</v>
      </c>
      <c r="S400" s="5" t="s">
        <v>2584</v>
      </c>
      <c r="AC400" s="5" t="s">
        <v>831</v>
      </c>
    </row>
    <row r="401" spans="1:29">
      <c r="A401" s="5">
        <v>393</v>
      </c>
      <c r="B401" s="5" t="s">
        <v>3267</v>
      </c>
      <c r="C401" s="5" t="s">
        <v>2057</v>
      </c>
      <c r="D401" s="5">
        <v>872.23699999999997</v>
      </c>
      <c r="E401" s="5">
        <v>151.41499999999999</v>
      </c>
      <c r="F401" s="179">
        <v>10.983469006021854</v>
      </c>
      <c r="G401" s="179">
        <v>46.458698221479295</v>
      </c>
      <c r="H401" s="6">
        <v>1640</v>
      </c>
      <c r="I401" s="5">
        <v>1532</v>
      </c>
      <c r="K401" s="5" t="s">
        <v>2038</v>
      </c>
      <c r="P401" s="9">
        <v>12.4</v>
      </c>
      <c r="Q401" s="65">
        <v>1.7</v>
      </c>
      <c r="S401" s="5" t="s">
        <v>2584</v>
      </c>
      <c r="AC401" s="5" t="s">
        <v>831</v>
      </c>
    </row>
    <row r="402" spans="1:29">
      <c r="A402" s="5">
        <v>394</v>
      </c>
      <c r="B402" s="5" t="s">
        <v>3268</v>
      </c>
      <c r="C402" s="5" t="s">
        <v>2058</v>
      </c>
      <c r="D402" s="5">
        <v>871.89400000000001</v>
      </c>
      <c r="E402" s="5">
        <v>151.69900000000001</v>
      </c>
      <c r="F402" s="179">
        <v>10.979175960897747</v>
      </c>
      <c r="G402" s="179">
        <v>46.461389725672788</v>
      </c>
      <c r="H402" s="6">
        <v>1950</v>
      </c>
      <c r="I402" s="5">
        <v>1621</v>
      </c>
      <c r="K402" s="5" t="s">
        <v>2038</v>
      </c>
      <c r="P402" s="9">
        <v>13.7</v>
      </c>
      <c r="Q402" s="65">
        <v>1.6</v>
      </c>
      <c r="S402" s="5" t="s">
        <v>2584</v>
      </c>
      <c r="AC402" s="5" t="s">
        <v>831</v>
      </c>
    </row>
    <row r="403" spans="1:29">
      <c r="A403" s="5">
        <v>395</v>
      </c>
      <c r="B403" s="5" t="s">
        <v>3269</v>
      </c>
      <c r="C403" s="5" t="s">
        <v>2059</v>
      </c>
      <c r="D403" s="5">
        <v>871.24300000000005</v>
      </c>
      <c r="E403" s="5">
        <v>152.494</v>
      </c>
      <c r="F403" s="179">
        <v>10.971177009789761</v>
      </c>
      <c r="G403" s="179">
        <v>46.468797995777784</v>
      </c>
      <c r="H403" s="6">
        <v>2090</v>
      </c>
      <c r="I403" s="5">
        <v>2016</v>
      </c>
      <c r="K403" s="5" t="s">
        <v>2038</v>
      </c>
      <c r="P403" s="9">
        <v>13.5</v>
      </c>
      <c r="Q403" s="65">
        <v>2.1</v>
      </c>
      <c r="S403" s="5" t="s">
        <v>2584</v>
      </c>
      <c r="T403" s="5">
        <v>14.5</v>
      </c>
      <c r="U403" s="5">
        <v>0.23671361036774657</v>
      </c>
      <c r="V403" s="5">
        <v>0.82</v>
      </c>
      <c r="W403" s="57">
        <v>12</v>
      </c>
      <c r="AC403" s="5" t="s">
        <v>831</v>
      </c>
    </row>
    <row r="404" spans="1:29">
      <c r="A404" s="5">
        <v>396</v>
      </c>
      <c r="B404" s="5" t="s">
        <v>3270</v>
      </c>
      <c r="C404" s="5" t="s">
        <v>2558</v>
      </c>
      <c r="D404" s="5">
        <v>870.95799999999997</v>
      </c>
      <c r="E404" s="5">
        <v>152.65899999999999</v>
      </c>
      <c r="F404" s="179">
        <v>10.967567131690274</v>
      </c>
      <c r="G404" s="179">
        <v>46.470396169983324</v>
      </c>
      <c r="H404" s="6">
        <v>2230</v>
      </c>
      <c r="I404" s="5">
        <v>2159</v>
      </c>
      <c r="K404" s="5" t="s">
        <v>2038</v>
      </c>
      <c r="P404" s="9">
        <v>14.7</v>
      </c>
      <c r="Q404" s="65">
        <v>3.4</v>
      </c>
      <c r="S404" s="5" t="s">
        <v>2584</v>
      </c>
      <c r="AC404" s="5" t="s">
        <v>831</v>
      </c>
    </row>
    <row r="405" spans="1:29">
      <c r="A405" s="5">
        <v>397</v>
      </c>
      <c r="B405" s="5" t="s">
        <v>3271</v>
      </c>
      <c r="C405" s="5" t="s">
        <v>2559</v>
      </c>
      <c r="D405" s="5">
        <v>870.75099999999998</v>
      </c>
      <c r="E405" s="5">
        <v>153.006</v>
      </c>
      <c r="F405" s="179">
        <v>10.965078202766513</v>
      </c>
      <c r="G405" s="179">
        <v>46.473598231539782</v>
      </c>
      <c r="H405" s="6">
        <v>2300</v>
      </c>
      <c r="I405" s="5">
        <v>2312</v>
      </c>
      <c r="K405" s="5" t="s">
        <v>2038</v>
      </c>
      <c r="P405" s="9">
        <v>14</v>
      </c>
      <c r="Q405" s="65">
        <v>1.8</v>
      </c>
      <c r="S405" s="5" t="s">
        <v>2584</v>
      </c>
      <c r="AC405" s="5" t="s">
        <v>831</v>
      </c>
    </row>
    <row r="406" spans="1:29">
      <c r="A406" s="5">
        <v>398</v>
      </c>
      <c r="B406" s="5" t="s">
        <v>3272</v>
      </c>
      <c r="C406" s="5" t="s">
        <v>2741</v>
      </c>
      <c r="D406" s="5">
        <v>870.399</v>
      </c>
      <c r="E406" s="5">
        <v>152.77799999999999</v>
      </c>
      <c r="F406" s="179">
        <v>10.960366322290684</v>
      </c>
      <c r="G406" s="179">
        <v>46.471691573614784</v>
      </c>
      <c r="H406" s="6">
        <v>2430</v>
      </c>
      <c r="I406" s="5">
        <v>2406</v>
      </c>
      <c r="K406" s="5" t="s">
        <v>2038</v>
      </c>
      <c r="P406" s="9">
        <v>12.2</v>
      </c>
      <c r="Q406" s="65">
        <v>2.1</v>
      </c>
      <c r="S406" s="5" t="s">
        <v>2584</v>
      </c>
      <c r="AC406" s="5" t="s">
        <v>831</v>
      </c>
    </row>
    <row r="407" spans="1:29">
      <c r="A407" s="5">
        <v>399</v>
      </c>
      <c r="B407" s="5" t="s">
        <v>2593</v>
      </c>
      <c r="C407" s="5" t="s">
        <v>2583</v>
      </c>
      <c r="D407" s="5">
        <v>871.93200000000002</v>
      </c>
      <c r="E407" s="5">
        <v>153.226</v>
      </c>
      <c r="F407" s="179">
        <v>10.980568718323955</v>
      </c>
      <c r="G407" s="179">
        <v>46.47509656115286</v>
      </c>
      <c r="H407" s="6">
        <v>2230</v>
      </c>
      <c r="I407" s="5">
        <v>2045</v>
      </c>
      <c r="K407" s="5" t="s">
        <v>2038</v>
      </c>
      <c r="P407" s="9">
        <v>13.8</v>
      </c>
      <c r="Q407" s="65">
        <v>1.1000000000000001</v>
      </c>
      <c r="S407" s="5" t="s">
        <v>2584</v>
      </c>
      <c r="T407" s="5">
        <v>14.31</v>
      </c>
      <c r="U407" s="5">
        <v>0.17</v>
      </c>
      <c r="V407" s="5">
        <v>1.66</v>
      </c>
      <c r="W407" s="57">
        <v>100</v>
      </c>
      <c r="AC407" s="5" t="s">
        <v>831</v>
      </c>
    </row>
    <row r="408" spans="1:29" s="10" customFormat="1">
      <c r="A408" s="5">
        <v>400</v>
      </c>
      <c r="B408" s="5" t="s">
        <v>2594</v>
      </c>
      <c r="C408" s="10" t="s">
        <v>5909</v>
      </c>
      <c r="D408" s="10">
        <v>750.3</v>
      </c>
      <c r="E408" s="10">
        <v>197.7</v>
      </c>
      <c r="F408" s="179">
        <v>9.4118162657428481</v>
      </c>
      <c r="G408" s="179">
        <v>46.913394628545412</v>
      </c>
      <c r="H408" s="7">
        <v>1100</v>
      </c>
      <c r="I408" s="5">
        <v>1137</v>
      </c>
      <c r="J408" s="10" t="s">
        <v>4292</v>
      </c>
      <c r="K408" s="10" t="s">
        <v>2037</v>
      </c>
      <c r="L408" s="10" t="s">
        <v>4293</v>
      </c>
      <c r="M408" s="10" t="s">
        <v>1262</v>
      </c>
      <c r="N408" s="88"/>
      <c r="P408" s="23">
        <v>4.5</v>
      </c>
      <c r="Q408" s="88">
        <v>1.2</v>
      </c>
      <c r="R408" s="10">
        <v>10</v>
      </c>
      <c r="S408" s="10" t="s">
        <v>3255</v>
      </c>
      <c r="W408" s="103"/>
      <c r="X408" s="88"/>
      <c r="Y408" s="221">
        <v>19.100000000000001</v>
      </c>
      <c r="Z408" s="222">
        <v>4.2</v>
      </c>
      <c r="AA408" s="222" t="s">
        <v>4111</v>
      </c>
      <c r="AB408" s="10" t="s">
        <v>1278</v>
      </c>
    </row>
    <row r="409" spans="1:29" s="10" customFormat="1">
      <c r="A409" s="5">
        <v>401</v>
      </c>
      <c r="B409" s="5" t="s">
        <v>2595</v>
      </c>
      <c r="C409" s="10" t="s">
        <v>452</v>
      </c>
      <c r="D409" s="10">
        <v>661.5</v>
      </c>
      <c r="E409" s="10">
        <v>170.9</v>
      </c>
      <c r="F409" s="179">
        <v>8.2425610372985805</v>
      </c>
      <c r="G409" s="179">
        <v>46.686482506532066</v>
      </c>
      <c r="H409" s="7">
        <v>700</v>
      </c>
      <c r="I409" s="5">
        <v>715</v>
      </c>
      <c r="J409" s="10" t="s">
        <v>453</v>
      </c>
      <c r="K409" s="10" t="s">
        <v>2037</v>
      </c>
      <c r="L409" s="10" t="s">
        <v>1270</v>
      </c>
      <c r="M409" s="10" t="s">
        <v>1262</v>
      </c>
      <c r="N409" s="88"/>
      <c r="P409" s="23">
        <v>12</v>
      </c>
      <c r="Q409" s="88">
        <v>0.9</v>
      </c>
      <c r="R409" s="10">
        <v>20</v>
      </c>
      <c r="S409" s="10" t="s">
        <v>1278</v>
      </c>
      <c r="W409" s="103"/>
      <c r="X409" s="88"/>
      <c r="Y409" s="221">
        <v>100</v>
      </c>
      <c r="Z409" s="222">
        <v>7</v>
      </c>
      <c r="AA409" s="222">
        <v>10</v>
      </c>
      <c r="AB409" s="10" t="s">
        <v>1278</v>
      </c>
    </row>
    <row r="410" spans="1:29" s="10" customFormat="1">
      <c r="A410" s="5">
        <v>402</v>
      </c>
      <c r="B410" s="5" t="s">
        <v>2596</v>
      </c>
      <c r="C410" s="10" t="s">
        <v>5756</v>
      </c>
      <c r="D410" s="10">
        <v>669</v>
      </c>
      <c r="E410" s="10">
        <v>157.5</v>
      </c>
      <c r="F410" s="179">
        <v>8.3385835694968069</v>
      </c>
      <c r="G410" s="179">
        <v>46.565216852695826</v>
      </c>
      <c r="H410" s="7">
        <v>2130</v>
      </c>
      <c r="I410" s="5">
        <v>2109</v>
      </c>
      <c r="J410" s="10" t="s">
        <v>5757</v>
      </c>
      <c r="K410" s="10" t="s">
        <v>2037</v>
      </c>
      <c r="L410" s="10" t="s">
        <v>1270</v>
      </c>
      <c r="M410" s="10" t="s">
        <v>1262</v>
      </c>
      <c r="N410" s="88"/>
      <c r="P410" s="23">
        <v>5.3</v>
      </c>
      <c r="Q410" s="88">
        <v>1.1000000000000001</v>
      </c>
      <c r="R410" s="10">
        <v>12</v>
      </c>
      <c r="S410" s="10" t="s">
        <v>1278</v>
      </c>
      <c r="W410" s="103"/>
      <c r="X410" s="88"/>
      <c r="Y410" s="221">
        <v>12.4</v>
      </c>
      <c r="Z410" s="222">
        <v>0.6</v>
      </c>
      <c r="AA410" s="222">
        <v>12</v>
      </c>
      <c r="AB410" s="10" t="s">
        <v>1278</v>
      </c>
    </row>
    <row r="411" spans="1:29" s="10" customFormat="1">
      <c r="A411" s="5">
        <v>403</v>
      </c>
      <c r="B411" s="5" t="s">
        <v>2597</v>
      </c>
      <c r="C411" s="10" t="s">
        <v>3419</v>
      </c>
      <c r="D411" s="10">
        <v>667.6</v>
      </c>
      <c r="E411" s="10">
        <v>161.30000000000001</v>
      </c>
      <c r="F411" s="179">
        <v>8.320882554989204</v>
      </c>
      <c r="G411" s="179">
        <v>46.599540832347131</v>
      </c>
      <c r="H411" s="7">
        <v>1580</v>
      </c>
      <c r="I411" s="5">
        <v>1572</v>
      </c>
      <c r="J411" s="10" t="s">
        <v>3669</v>
      </c>
      <c r="K411" s="10" t="s">
        <v>2037</v>
      </c>
      <c r="L411" s="10" t="s">
        <v>3470</v>
      </c>
      <c r="M411" s="10" t="s">
        <v>1262</v>
      </c>
      <c r="N411" s="88"/>
      <c r="P411" s="23">
        <v>4.2</v>
      </c>
      <c r="Q411" s="88">
        <v>1.1000000000000001</v>
      </c>
      <c r="R411" s="10">
        <v>14</v>
      </c>
      <c r="S411" s="10" t="s">
        <v>1278</v>
      </c>
      <c r="W411" s="103"/>
      <c r="X411" s="88"/>
      <c r="Y411" s="221">
        <v>13.1</v>
      </c>
      <c r="Z411" s="222">
        <v>0.7</v>
      </c>
      <c r="AA411" s="222">
        <v>10</v>
      </c>
      <c r="AB411" s="10" t="s">
        <v>1278</v>
      </c>
    </row>
    <row r="412" spans="1:29">
      <c r="A412" s="5">
        <v>404</v>
      </c>
      <c r="B412" s="5" t="s">
        <v>2598</v>
      </c>
      <c r="C412" s="5" t="s">
        <v>1865</v>
      </c>
      <c r="D412" s="5">
        <v>749.75</v>
      </c>
      <c r="E412" s="5">
        <v>205.75</v>
      </c>
      <c r="F412" s="179">
        <v>9.4072505634196286</v>
      </c>
      <c r="G412" s="179">
        <v>46.985907542690704</v>
      </c>
      <c r="H412" s="6">
        <v>2040</v>
      </c>
      <c r="I412" s="5">
        <v>2101</v>
      </c>
      <c r="J412" s="5" t="s">
        <v>1524</v>
      </c>
      <c r="K412" s="5" t="s">
        <v>2037</v>
      </c>
      <c r="L412" s="5" t="s">
        <v>1525</v>
      </c>
      <c r="M412" s="5" t="s">
        <v>1526</v>
      </c>
      <c r="P412" s="9">
        <v>6.4</v>
      </c>
      <c r="Q412" s="65">
        <v>1.7</v>
      </c>
      <c r="R412" s="5">
        <v>10</v>
      </c>
      <c r="S412" s="5" t="s">
        <v>1278</v>
      </c>
      <c r="Y412" s="219">
        <v>96</v>
      </c>
      <c r="Z412" s="172">
        <v>10</v>
      </c>
      <c r="AA412" s="172">
        <v>3</v>
      </c>
      <c r="AB412" s="5" t="s">
        <v>1278</v>
      </c>
    </row>
    <row r="413" spans="1:29" s="10" customFormat="1">
      <c r="A413" s="5">
        <v>405</v>
      </c>
      <c r="B413" s="5" t="s">
        <v>2599</v>
      </c>
      <c r="C413" s="10" t="s">
        <v>860</v>
      </c>
      <c r="D413" s="10">
        <v>703.43</v>
      </c>
      <c r="E413" s="10">
        <v>180.26</v>
      </c>
      <c r="F413" s="179">
        <v>8.792691806711936</v>
      </c>
      <c r="G413" s="179">
        <v>46.765487260733799</v>
      </c>
      <c r="H413" s="7">
        <v>2700</v>
      </c>
      <c r="I413" s="5">
        <v>2633</v>
      </c>
      <c r="J413" s="10" t="s">
        <v>861</v>
      </c>
      <c r="K413" s="10" t="s">
        <v>2037</v>
      </c>
      <c r="L413" s="10" t="s">
        <v>862</v>
      </c>
      <c r="M413" s="10" t="s">
        <v>1262</v>
      </c>
      <c r="N413" s="88"/>
      <c r="P413" s="23">
        <v>7.7</v>
      </c>
      <c r="Q413" s="88">
        <v>1.7</v>
      </c>
      <c r="R413" s="10">
        <v>10</v>
      </c>
      <c r="S413" s="10" t="s">
        <v>1278</v>
      </c>
      <c r="W413" s="103"/>
      <c r="X413" s="88"/>
      <c r="Y413" s="221">
        <v>22.4</v>
      </c>
      <c r="Z413" s="222">
        <v>2.2999999999999998</v>
      </c>
      <c r="AA413" s="222">
        <v>10</v>
      </c>
      <c r="AB413" s="10" t="s">
        <v>1278</v>
      </c>
    </row>
    <row r="414" spans="1:29" s="10" customFormat="1">
      <c r="A414" s="5">
        <v>406</v>
      </c>
      <c r="B414" s="5" t="s">
        <v>2600</v>
      </c>
      <c r="C414" s="10" t="s">
        <v>863</v>
      </c>
      <c r="D414" s="10">
        <v>704.33</v>
      </c>
      <c r="E414" s="10">
        <v>178.68</v>
      </c>
      <c r="F414" s="179">
        <v>8.8041118411195356</v>
      </c>
      <c r="G414" s="179">
        <v>46.751136314640114</v>
      </c>
      <c r="H414" s="7">
        <v>2240</v>
      </c>
      <c r="I414" s="5">
        <v>2239</v>
      </c>
      <c r="J414" s="10" t="s">
        <v>465</v>
      </c>
      <c r="K414" s="10" t="s">
        <v>2037</v>
      </c>
      <c r="L414" s="10" t="s">
        <v>4937</v>
      </c>
      <c r="M414" s="10" t="s">
        <v>1262</v>
      </c>
      <c r="N414" s="88"/>
      <c r="P414" s="23">
        <v>5.9</v>
      </c>
      <c r="Q414" s="88">
        <v>0.9</v>
      </c>
      <c r="R414" s="10">
        <v>15</v>
      </c>
      <c r="S414" s="10" t="s">
        <v>1278</v>
      </c>
      <c r="W414" s="103"/>
      <c r="X414" s="88"/>
      <c r="Y414" s="221">
        <v>27.8</v>
      </c>
      <c r="Z414" s="222">
        <v>2.2999999999999998</v>
      </c>
      <c r="AA414" s="222">
        <v>12</v>
      </c>
      <c r="AB414" s="10" t="s">
        <v>1278</v>
      </c>
    </row>
    <row r="415" spans="1:29" s="10" customFormat="1">
      <c r="A415" s="5">
        <v>407</v>
      </c>
      <c r="B415" s="5" t="s">
        <v>2848</v>
      </c>
      <c r="C415" s="10" t="s">
        <v>466</v>
      </c>
      <c r="D415" s="10">
        <v>703.88</v>
      </c>
      <c r="E415" s="10">
        <v>183.51</v>
      </c>
      <c r="F415" s="179">
        <v>8.7993196319879399</v>
      </c>
      <c r="G415" s="179">
        <v>46.794648016280085</v>
      </c>
      <c r="H415" s="7">
        <v>1480</v>
      </c>
      <c r="I415" s="5">
        <v>1506</v>
      </c>
      <c r="J415" s="10" t="s">
        <v>467</v>
      </c>
      <c r="K415" s="10" t="s">
        <v>2037</v>
      </c>
      <c r="L415" s="10" t="s">
        <v>4289</v>
      </c>
      <c r="M415" s="10" t="s">
        <v>1262</v>
      </c>
      <c r="N415" s="88"/>
      <c r="P415" s="23">
        <v>5.0999999999999996</v>
      </c>
      <c r="Q415" s="88">
        <v>0.7</v>
      </c>
      <c r="R415" s="10">
        <v>14</v>
      </c>
      <c r="S415" s="10" t="s">
        <v>1278</v>
      </c>
      <c r="W415" s="103"/>
      <c r="X415" s="88"/>
      <c r="Y415" s="221">
        <v>21.6</v>
      </c>
      <c r="Z415" s="222">
        <v>2.4</v>
      </c>
      <c r="AA415" s="222">
        <v>10</v>
      </c>
      <c r="AB415" s="10" t="s">
        <v>1278</v>
      </c>
    </row>
    <row r="416" spans="1:29" s="10" customFormat="1">
      <c r="A416" s="5">
        <v>408</v>
      </c>
      <c r="B416" s="5" t="s">
        <v>3080</v>
      </c>
      <c r="C416" s="10" t="s">
        <v>1259</v>
      </c>
      <c r="D416" s="10">
        <v>715.62</v>
      </c>
      <c r="E416" s="10">
        <v>186.5</v>
      </c>
      <c r="F416" s="179">
        <v>8.9538173853935579</v>
      </c>
      <c r="G416" s="179">
        <v>46.819604830418598</v>
      </c>
      <c r="H416" s="7">
        <v>2050</v>
      </c>
      <c r="I416" s="5">
        <v>2000</v>
      </c>
      <c r="J416" s="10" t="s">
        <v>1260</v>
      </c>
      <c r="K416" s="10" t="s">
        <v>2038</v>
      </c>
      <c r="L416" s="10" t="s">
        <v>1261</v>
      </c>
      <c r="M416" s="10" t="s">
        <v>1262</v>
      </c>
      <c r="N416" s="88"/>
      <c r="P416" s="23">
        <v>8.9</v>
      </c>
      <c r="Q416" s="88">
        <v>3.2</v>
      </c>
      <c r="R416" s="10">
        <v>4</v>
      </c>
      <c r="S416" s="10" t="s">
        <v>1278</v>
      </c>
      <c r="W416" s="103"/>
      <c r="X416" s="88"/>
      <c r="Y416" s="221"/>
      <c r="Z416" s="222"/>
      <c r="AA416" s="222"/>
    </row>
    <row r="417" spans="1:29" s="11" customFormat="1">
      <c r="A417" s="5">
        <v>409</v>
      </c>
      <c r="B417" s="5" t="s">
        <v>3081</v>
      </c>
      <c r="C417" s="11" t="s">
        <v>3637</v>
      </c>
      <c r="D417" s="11">
        <v>708.8</v>
      </c>
      <c r="E417" s="11">
        <v>159.19999999999999</v>
      </c>
      <c r="F417" s="179">
        <v>8.8579908688142215</v>
      </c>
      <c r="G417" s="179">
        <v>46.575217632960275</v>
      </c>
      <c r="H417" s="19">
        <v>2580</v>
      </c>
      <c r="I417" s="5">
        <v>2593</v>
      </c>
      <c r="J417" s="11" t="s">
        <v>5908</v>
      </c>
      <c r="K417" s="11" t="s">
        <v>2038</v>
      </c>
      <c r="L417" s="11" t="s">
        <v>1261</v>
      </c>
      <c r="M417" s="11" t="s">
        <v>3036</v>
      </c>
      <c r="N417" s="89"/>
      <c r="P417" s="26">
        <v>14.2</v>
      </c>
      <c r="Q417" s="89">
        <v>2.4</v>
      </c>
      <c r="R417" s="11">
        <v>14</v>
      </c>
      <c r="S417" s="11" t="s">
        <v>1278</v>
      </c>
      <c r="W417" s="104"/>
      <c r="X417" s="89"/>
      <c r="Y417" s="223"/>
      <c r="Z417" s="224"/>
      <c r="AA417" s="224"/>
    </row>
    <row r="418" spans="1:29" s="11" customFormat="1">
      <c r="A418" s="5">
        <v>410</v>
      </c>
      <c r="B418" s="5" t="s">
        <v>3082</v>
      </c>
      <c r="C418" s="11" t="s">
        <v>3948</v>
      </c>
      <c r="D418" s="11">
        <v>705.39</v>
      </c>
      <c r="E418" s="11">
        <v>160.11000000000001</v>
      </c>
      <c r="F418" s="179">
        <v>8.8137229805943349</v>
      </c>
      <c r="G418" s="179">
        <v>46.583948427766515</v>
      </c>
      <c r="H418" s="19">
        <v>1910</v>
      </c>
      <c r="I418" s="5"/>
      <c r="J418" s="11" t="s">
        <v>3486</v>
      </c>
      <c r="K418" s="11" t="s">
        <v>2038</v>
      </c>
      <c r="L418" s="11" t="s">
        <v>3969</v>
      </c>
      <c r="M418" s="11" t="s">
        <v>3036</v>
      </c>
      <c r="N418" s="89"/>
      <c r="P418" s="26">
        <v>10.1</v>
      </c>
      <c r="Q418" s="89">
        <v>2.1</v>
      </c>
      <c r="R418" s="11">
        <v>8</v>
      </c>
      <c r="S418" s="11" t="s">
        <v>457</v>
      </c>
      <c r="W418" s="104"/>
      <c r="X418" s="89"/>
      <c r="Y418" s="223"/>
      <c r="Z418" s="224"/>
      <c r="AA418" s="224"/>
    </row>
    <row r="419" spans="1:29">
      <c r="A419" s="5">
        <v>411</v>
      </c>
      <c r="B419" s="5" t="s">
        <v>3083</v>
      </c>
      <c r="C419" s="5" t="s">
        <v>4847</v>
      </c>
      <c r="D419" s="5">
        <v>920.44799999999998</v>
      </c>
      <c r="E419" s="5">
        <v>222.529</v>
      </c>
      <c r="F419" s="179">
        <v>11.660007749829562</v>
      </c>
      <c r="G419" s="179">
        <v>47.076148555051645</v>
      </c>
      <c r="H419" s="6">
        <v>2490</v>
      </c>
      <c r="I419" s="5">
        <v>2582</v>
      </c>
      <c r="J419" s="5" t="s">
        <v>4852</v>
      </c>
      <c r="K419" s="5" t="s">
        <v>2037</v>
      </c>
      <c r="M419" s="5" t="s">
        <v>4197</v>
      </c>
      <c r="P419" s="9">
        <v>13.3</v>
      </c>
      <c r="Q419" s="65">
        <v>1</v>
      </c>
      <c r="R419" s="5">
        <v>31</v>
      </c>
      <c r="S419" s="5" t="s">
        <v>4198</v>
      </c>
      <c r="T419" s="5">
        <v>12.49</v>
      </c>
      <c r="U419" s="5">
        <v>0.49</v>
      </c>
      <c r="V419" s="5">
        <v>2.4300000000000002</v>
      </c>
      <c r="W419" s="57">
        <v>25</v>
      </c>
      <c r="Y419" s="219">
        <v>18.399999999999999</v>
      </c>
      <c r="Z419" s="172">
        <v>1.1000000000000001</v>
      </c>
      <c r="AA419" s="172">
        <v>23</v>
      </c>
      <c r="AB419" s="5" t="s">
        <v>4198</v>
      </c>
      <c r="AC419" s="5" t="s">
        <v>4851</v>
      </c>
    </row>
    <row r="420" spans="1:29">
      <c r="A420" s="5">
        <v>412</v>
      </c>
      <c r="B420" s="5" t="s">
        <v>3084</v>
      </c>
      <c r="C420" s="5" t="s">
        <v>4848</v>
      </c>
      <c r="D420" s="5">
        <v>928.10199999999998</v>
      </c>
      <c r="E420" s="5">
        <v>220.904</v>
      </c>
      <c r="F420" s="179">
        <v>11.759458641074152</v>
      </c>
      <c r="G420" s="179">
        <v>47.057803288069948</v>
      </c>
      <c r="H420" s="6">
        <v>1380</v>
      </c>
      <c r="I420" s="5">
        <v>1648</v>
      </c>
      <c r="J420" s="5" t="s">
        <v>4834</v>
      </c>
      <c r="K420" s="5" t="s">
        <v>2037</v>
      </c>
      <c r="M420" s="5" t="s">
        <v>4197</v>
      </c>
      <c r="P420" s="9">
        <v>6.5</v>
      </c>
      <c r="Q420" s="65">
        <v>0.8</v>
      </c>
      <c r="R420" s="5">
        <v>30</v>
      </c>
      <c r="S420" s="5" t="s">
        <v>4198</v>
      </c>
      <c r="Y420" s="219">
        <v>13</v>
      </c>
      <c r="Z420" s="172">
        <v>0.5</v>
      </c>
      <c r="AA420" s="172">
        <v>20</v>
      </c>
      <c r="AB420" s="5" t="s">
        <v>4198</v>
      </c>
      <c r="AC420" s="5" t="s">
        <v>4851</v>
      </c>
    </row>
    <row r="421" spans="1:29">
      <c r="A421" s="5">
        <v>413</v>
      </c>
      <c r="B421" s="5" t="s">
        <v>3085</v>
      </c>
      <c r="C421" s="5" t="s">
        <v>4849</v>
      </c>
      <c r="D421" s="5">
        <v>924.04499999999996</v>
      </c>
      <c r="E421" s="5">
        <v>219.35300000000001</v>
      </c>
      <c r="F421" s="179">
        <v>11.705022945084202</v>
      </c>
      <c r="G421" s="179">
        <v>47.045870842049666</v>
      </c>
      <c r="H421" s="6">
        <v>1790</v>
      </c>
      <c r="I421" s="5">
        <v>1966</v>
      </c>
      <c r="J421" s="5" t="s">
        <v>4835</v>
      </c>
      <c r="K421" s="5" t="s">
        <v>2037</v>
      </c>
      <c r="M421" s="5" t="s">
        <v>4197</v>
      </c>
      <c r="P421" s="9">
        <v>6.8</v>
      </c>
      <c r="Q421" s="65">
        <v>0.8</v>
      </c>
      <c r="R421" s="5">
        <v>32</v>
      </c>
      <c r="S421" s="5" t="s">
        <v>4198</v>
      </c>
      <c r="T421" s="5">
        <v>12.94</v>
      </c>
      <c r="U421" s="5">
        <v>0.53</v>
      </c>
      <c r="V421" s="5">
        <v>1.75</v>
      </c>
      <c r="W421" s="57">
        <v>11</v>
      </c>
      <c r="Y421" s="219">
        <v>13.4</v>
      </c>
      <c r="Z421" s="172">
        <v>0.5</v>
      </c>
      <c r="AA421" s="172">
        <v>20</v>
      </c>
      <c r="AB421" s="5" t="s">
        <v>4198</v>
      </c>
      <c r="AC421" s="5" t="s">
        <v>4851</v>
      </c>
    </row>
    <row r="422" spans="1:29">
      <c r="A422" s="5">
        <v>414</v>
      </c>
      <c r="B422" s="5" t="s">
        <v>3086</v>
      </c>
      <c r="C422" s="5" t="s">
        <v>5437</v>
      </c>
      <c r="D422" s="5">
        <v>940.346</v>
      </c>
      <c r="E422" s="5">
        <v>232.52199999999999</v>
      </c>
      <c r="F422" s="179">
        <v>11.929134317113986</v>
      </c>
      <c r="G422" s="179">
        <v>47.155955244065659</v>
      </c>
      <c r="H422" s="6">
        <v>925</v>
      </c>
      <c r="I422" s="5">
        <v>1522</v>
      </c>
      <c r="J422" s="5" t="s">
        <v>2368</v>
      </c>
      <c r="K422" s="5" t="s">
        <v>2037</v>
      </c>
      <c r="M422" s="5" t="s">
        <v>4197</v>
      </c>
      <c r="P422" s="9">
        <v>5.3</v>
      </c>
      <c r="Q422" s="65">
        <v>0.5</v>
      </c>
      <c r="R422" s="5">
        <v>30</v>
      </c>
      <c r="S422" s="5" t="s">
        <v>4198</v>
      </c>
      <c r="T422" s="5">
        <v>13.7</v>
      </c>
      <c r="U422" s="5">
        <v>0.21</v>
      </c>
      <c r="V422" s="5">
        <v>1.66</v>
      </c>
      <c r="W422" s="57">
        <v>60</v>
      </c>
      <c r="Y422" s="219">
        <v>12.7</v>
      </c>
      <c r="Z422" s="172">
        <v>0.5</v>
      </c>
      <c r="AA422" s="172">
        <v>20</v>
      </c>
      <c r="AB422" s="5" t="s">
        <v>4198</v>
      </c>
      <c r="AC422" s="5" t="s">
        <v>4851</v>
      </c>
    </row>
    <row r="423" spans="1:29">
      <c r="A423" s="5">
        <v>415</v>
      </c>
      <c r="B423" s="5" t="s">
        <v>3087</v>
      </c>
      <c r="C423" s="5" t="s">
        <v>5438</v>
      </c>
      <c r="D423" s="5">
        <v>948.14300000000003</v>
      </c>
      <c r="E423" s="5">
        <v>204.113</v>
      </c>
      <c r="F423" s="179">
        <v>12.009904811867354</v>
      </c>
      <c r="G423" s="179">
        <v>46.896784417886082</v>
      </c>
      <c r="H423" s="6">
        <v>1200</v>
      </c>
      <c r="I423" s="5">
        <v>2332</v>
      </c>
      <c r="J423" s="5" t="s">
        <v>4836</v>
      </c>
      <c r="K423" s="5" t="s">
        <v>2037</v>
      </c>
      <c r="M423" s="5" t="s">
        <v>3779</v>
      </c>
      <c r="P423" s="9">
        <v>9.9</v>
      </c>
      <c r="Q423" s="65">
        <v>0.9</v>
      </c>
      <c r="R423" s="5">
        <v>31</v>
      </c>
      <c r="S423" s="5" t="s">
        <v>4198</v>
      </c>
      <c r="T423" s="5">
        <v>13.07</v>
      </c>
      <c r="U423" s="5">
        <v>0.28999999999999998</v>
      </c>
      <c r="V423" s="5">
        <v>2.17</v>
      </c>
      <c r="W423" s="57">
        <v>58</v>
      </c>
      <c r="Y423" s="219">
        <v>19.5</v>
      </c>
      <c r="Z423" s="172">
        <v>0.7</v>
      </c>
      <c r="AA423" s="172">
        <v>20</v>
      </c>
      <c r="AB423" s="5" t="s">
        <v>4198</v>
      </c>
      <c r="AC423" s="5" t="s">
        <v>4851</v>
      </c>
    </row>
    <row r="424" spans="1:29">
      <c r="A424" s="5">
        <v>416</v>
      </c>
      <c r="B424" s="5" t="s">
        <v>3088</v>
      </c>
      <c r="C424" s="5" t="s">
        <v>5439</v>
      </c>
      <c r="D424" s="5">
        <v>946.39700000000005</v>
      </c>
      <c r="E424" s="5">
        <v>194.91900000000001</v>
      </c>
      <c r="F424" s="179">
        <v>11.980029134425362</v>
      </c>
      <c r="G424" s="179">
        <v>46.81513288843486</v>
      </c>
      <c r="H424" s="6">
        <v>960</v>
      </c>
      <c r="I424" s="5">
        <v>1545</v>
      </c>
      <c r="J424" s="5" t="s">
        <v>2066</v>
      </c>
      <c r="K424" s="5" t="s">
        <v>2037</v>
      </c>
      <c r="M424" s="5" t="s">
        <v>3556</v>
      </c>
      <c r="P424" s="9">
        <v>10.1</v>
      </c>
      <c r="Q424" s="65">
        <v>1.2</v>
      </c>
      <c r="R424" s="5">
        <v>26</v>
      </c>
      <c r="S424" s="5" t="s">
        <v>4198</v>
      </c>
      <c r="Y424" s="219">
        <v>48.1</v>
      </c>
      <c r="Z424" s="172">
        <v>2.5</v>
      </c>
      <c r="AA424" s="172">
        <v>19</v>
      </c>
      <c r="AB424" s="5" t="s">
        <v>4198</v>
      </c>
      <c r="AC424" s="5" t="s">
        <v>4851</v>
      </c>
    </row>
    <row r="425" spans="1:29">
      <c r="A425" s="5">
        <v>417</v>
      </c>
      <c r="B425" s="5" t="s">
        <v>3089</v>
      </c>
      <c r="C425" s="5" t="s">
        <v>5440</v>
      </c>
      <c r="D425" s="5">
        <v>943.154</v>
      </c>
      <c r="E425" s="5">
        <v>196.928</v>
      </c>
      <c r="F425" s="179">
        <v>11.939118794557958</v>
      </c>
      <c r="G425" s="179">
        <v>46.834856806941353</v>
      </c>
      <c r="H425" s="6">
        <v>890</v>
      </c>
      <c r="I425" s="5">
        <v>982</v>
      </c>
      <c r="J425" s="5" t="s">
        <v>4837</v>
      </c>
      <c r="K425" s="5" t="s">
        <v>2037</v>
      </c>
      <c r="M425" s="5" t="s">
        <v>3556</v>
      </c>
      <c r="P425" s="9">
        <v>9.5</v>
      </c>
      <c r="Q425" s="65">
        <v>0.9</v>
      </c>
      <c r="R425" s="5">
        <v>30</v>
      </c>
      <c r="S425" s="5" t="s">
        <v>4198</v>
      </c>
      <c r="T425" s="5">
        <v>13.63</v>
      </c>
      <c r="U425" s="5">
        <v>0.38</v>
      </c>
      <c r="V425" s="5">
        <v>1.51</v>
      </c>
      <c r="W425" s="57">
        <v>16</v>
      </c>
      <c r="Y425" s="219">
        <v>22.2</v>
      </c>
      <c r="Z425" s="172">
        <v>0.9</v>
      </c>
      <c r="AA425" s="172">
        <v>20</v>
      </c>
      <c r="AB425" s="5" t="s">
        <v>4198</v>
      </c>
      <c r="AC425" s="5" t="s">
        <v>4851</v>
      </c>
    </row>
    <row r="426" spans="1:29">
      <c r="A426" s="5">
        <v>418</v>
      </c>
      <c r="B426" s="5" t="s">
        <v>3346</v>
      </c>
      <c r="C426" s="5" t="s">
        <v>5441</v>
      </c>
      <c r="D426" s="5">
        <v>939.85500000000002</v>
      </c>
      <c r="E426" s="5">
        <v>204.14599999999999</v>
      </c>
      <c r="F426" s="179">
        <v>11.901339192730298</v>
      </c>
      <c r="G426" s="179">
        <v>46.901375782649168</v>
      </c>
      <c r="H426" s="6">
        <v>890</v>
      </c>
      <c r="I426" s="5">
        <v>1612</v>
      </c>
      <c r="J426" s="5" t="s">
        <v>4838</v>
      </c>
      <c r="K426" s="5" t="s">
        <v>2037</v>
      </c>
      <c r="M426" s="5" t="s">
        <v>3556</v>
      </c>
      <c r="P426" s="9">
        <v>10.4</v>
      </c>
      <c r="Q426" s="65">
        <v>1</v>
      </c>
      <c r="R426" s="5">
        <v>30</v>
      </c>
      <c r="S426" s="5" t="s">
        <v>4198</v>
      </c>
      <c r="T426" s="5">
        <v>13.39</v>
      </c>
      <c r="U426" s="5">
        <v>0.97</v>
      </c>
      <c r="V426" s="5">
        <v>2.75</v>
      </c>
      <c r="W426" s="57">
        <v>8</v>
      </c>
      <c r="Y426" s="219">
        <v>20.6</v>
      </c>
      <c r="Z426" s="172">
        <v>0.9</v>
      </c>
      <c r="AA426" s="172">
        <v>21</v>
      </c>
      <c r="AB426" s="5" t="s">
        <v>4198</v>
      </c>
      <c r="AC426" s="5" t="s">
        <v>3139</v>
      </c>
    </row>
    <row r="427" spans="1:29">
      <c r="A427" s="5">
        <v>419</v>
      </c>
      <c r="B427" s="5" t="s">
        <v>3347</v>
      </c>
      <c r="C427" s="5" t="s">
        <v>5643</v>
      </c>
      <c r="D427" s="5">
        <v>950.31899999999996</v>
      </c>
      <c r="E427" s="5">
        <v>197.85499999999999</v>
      </c>
      <c r="F427" s="179">
        <v>12.033590671043388</v>
      </c>
      <c r="G427" s="179">
        <v>46.839443111133967</v>
      </c>
      <c r="H427" s="6">
        <v>2800</v>
      </c>
      <c r="I427" s="5">
        <v>2092</v>
      </c>
      <c r="J427" s="5" t="s">
        <v>3202</v>
      </c>
      <c r="K427" s="5" t="s">
        <v>2037</v>
      </c>
      <c r="M427" s="5" t="s">
        <v>3556</v>
      </c>
      <c r="P427" s="9">
        <v>9.4</v>
      </c>
      <c r="Q427" s="65">
        <v>0.6</v>
      </c>
      <c r="R427" s="5">
        <v>31</v>
      </c>
      <c r="S427" s="5" t="s">
        <v>4198</v>
      </c>
      <c r="T427" s="5">
        <v>13.67</v>
      </c>
      <c r="U427" s="5">
        <v>0.2</v>
      </c>
      <c r="V427" s="5">
        <v>1.56</v>
      </c>
      <c r="W427" s="57">
        <v>60</v>
      </c>
      <c r="Y427" s="219">
        <v>21.4</v>
      </c>
      <c r="Z427" s="172">
        <v>1.2</v>
      </c>
      <c r="AA427" s="172">
        <v>20</v>
      </c>
      <c r="AB427" s="5" t="s">
        <v>4198</v>
      </c>
      <c r="AC427" s="5" t="s">
        <v>3570</v>
      </c>
    </row>
    <row r="428" spans="1:29">
      <c r="A428" s="5">
        <v>420</v>
      </c>
      <c r="B428" s="5" t="s">
        <v>3348</v>
      </c>
      <c r="C428" s="5" t="s">
        <v>738</v>
      </c>
      <c r="D428" s="5">
        <v>945.38300000000004</v>
      </c>
      <c r="E428" s="5">
        <v>197.465</v>
      </c>
      <c r="F428" s="179">
        <v>11.968695433341219</v>
      </c>
      <c r="G428" s="179">
        <v>46.838524650354515</v>
      </c>
      <c r="H428" s="6">
        <v>1410</v>
      </c>
      <c r="I428" s="5">
        <v>1082</v>
      </c>
      <c r="J428" s="5" t="s">
        <v>3203</v>
      </c>
      <c r="K428" s="5" t="s">
        <v>2037</v>
      </c>
      <c r="M428" s="5" t="s">
        <v>3556</v>
      </c>
      <c r="P428" s="9">
        <v>9.5</v>
      </c>
      <c r="Q428" s="65">
        <v>1</v>
      </c>
      <c r="R428" s="5">
        <v>32</v>
      </c>
      <c r="S428" s="5" t="s">
        <v>4198</v>
      </c>
      <c r="T428" s="5">
        <v>13.68</v>
      </c>
      <c r="U428" s="5">
        <v>0.2</v>
      </c>
      <c r="V428" s="5">
        <v>1.37</v>
      </c>
      <c r="W428" s="57">
        <v>46</v>
      </c>
      <c r="Y428" s="219">
        <v>22.4</v>
      </c>
      <c r="Z428" s="172">
        <v>1.3</v>
      </c>
      <c r="AA428" s="172">
        <v>20</v>
      </c>
      <c r="AB428" s="5" t="s">
        <v>4198</v>
      </c>
      <c r="AC428" s="5" t="s">
        <v>4851</v>
      </c>
    </row>
    <row r="429" spans="1:29">
      <c r="A429" s="5">
        <v>421</v>
      </c>
      <c r="B429" s="5" t="s">
        <v>3349</v>
      </c>
      <c r="C429" s="5" t="s">
        <v>739</v>
      </c>
      <c r="D429" s="5">
        <v>940.33600000000001</v>
      </c>
      <c r="E429" s="5">
        <v>213.31700000000001</v>
      </c>
      <c r="F429" s="179">
        <v>11.914523798545792</v>
      </c>
      <c r="G429" s="179">
        <v>46.983491214217004</v>
      </c>
      <c r="H429" s="6">
        <v>2010</v>
      </c>
      <c r="I429" s="5">
        <v>1822</v>
      </c>
      <c r="J429" s="5" t="s">
        <v>2795</v>
      </c>
      <c r="K429" s="5" t="s">
        <v>2037</v>
      </c>
      <c r="M429" s="5" t="s">
        <v>4197</v>
      </c>
      <c r="P429" s="9">
        <v>10.1</v>
      </c>
      <c r="Q429" s="65">
        <v>1.2</v>
      </c>
      <c r="R429" s="5">
        <v>31</v>
      </c>
      <c r="S429" s="5" t="s">
        <v>4198</v>
      </c>
      <c r="Y429" s="219">
        <v>15.1</v>
      </c>
      <c r="Z429" s="172">
        <v>0.5</v>
      </c>
      <c r="AA429" s="172">
        <v>21</v>
      </c>
      <c r="AB429" s="5" t="s">
        <v>4198</v>
      </c>
      <c r="AC429" s="5" t="s">
        <v>4851</v>
      </c>
    </row>
    <row r="430" spans="1:29">
      <c r="A430" s="5">
        <v>422</v>
      </c>
      <c r="B430" s="5" t="s">
        <v>3095</v>
      </c>
      <c r="C430" s="5" t="s">
        <v>740</v>
      </c>
      <c r="D430" s="5">
        <v>943.28200000000004</v>
      </c>
      <c r="E430" s="5">
        <v>214.404</v>
      </c>
      <c r="F430" s="179">
        <v>11.954008163431574</v>
      </c>
      <c r="G430" s="179">
        <v>46.99173360026051</v>
      </c>
      <c r="H430" s="6">
        <v>1110</v>
      </c>
      <c r="I430" s="5">
        <v>1198</v>
      </c>
      <c r="J430" s="5" t="s">
        <v>3444</v>
      </c>
      <c r="K430" s="5" t="s">
        <v>2037</v>
      </c>
      <c r="M430" s="5" t="s">
        <v>4197</v>
      </c>
      <c r="P430" s="9">
        <v>9.3000000000000007</v>
      </c>
      <c r="Q430" s="65">
        <v>1.4</v>
      </c>
      <c r="R430" s="5">
        <v>30</v>
      </c>
      <c r="S430" s="5" t="s">
        <v>4198</v>
      </c>
      <c r="Y430" s="219">
        <v>14.2</v>
      </c>
      <c r="Z430" s="172">
        <v>0.7</v>
      </c>
      <c r="AA430" s="172">
        <v>21</v>
      </c>
      <c r="AB430" s="5" t="s">
        <v>4198</v>
      </c>
      <c r="AC430" s="5" t="s">
        <v>1335</v>
      </c>
    </row>
    <row r="431" spans="1:29">
      <c r="A431" s="5">
        <v>423</v>
      </c>
      <c r="B431" s="5" t="s">
        <v>3096</v>
      </c>
      <c r="C431" s="5" t="s">
        <v>742</v>
      </c>
      <c r="D431" s="5">
        <v>939.149</v>
      </c>
      <c r="E431" s="5">
        <v>255.18600000000001</v>
      </c>
      <c r="F431" s="179">
        <v>11.930518401359253</v>
      </c>
      <c r="G431" s="179">
        <v>47.360095125319184</v>
      </c>
      <c r="H431" s="6">
        <v>2110</v>
      </c>
      <c r="I431" s="5">
        <v>1836</v>
      </c>
      <c r="J431" s="5" t="s">
        <v>1513</v>
      </c>
      <c r="K431" s="5" t="s">
        <v>2037</v>
      </c>
      <c r="M431" s="5" t="s">
        <v>3556</v>
      </c>
      <c r="P431" s="9">
        <v>38.5</v>
      </c>
      <c r="Q431" s="65">
        <v>5.3</v>
      </c>
      <c r="R431" s="5">
        <v>15</v>
      </c>
      <c r="S431" s="5" t="s">
        <v>4198</v>
      </c>
      <c r="T431" s="5">
        <v>13.44</v>
      </c>
      <c r="U431" s="5">
        <v>0.26</v>
      </c>
      <c r="V431" s="5">
        <v>1.72</v>
      </c>
      <c r="W431" s="57">
        <v>43</v>
      </c>
      <c r="Y431" s="219">
        <v>118</v>
      </c>
      <c r="Z431" s="172">
        <v>13.7</v>
      </c>
      <c r="AA431" s="172">
        <v>5</v>
      </c>
      <c r="AB431" s="5" t="s">
        <v>4198</v>
      </c>
      <c r="AC431" s="5" t="s">
        <v>4851</v>
      </c>
    </row>
    <row r="432" spans="1:29">
      <c r="A432" s="5">
        <v>424</v>
      </c>
      <c r="B432" s="5" t="s">
        <v>3097</v>
      </c>
      <c r="C432" s="5" t="s">
        <v>743</v>
      </c>
      <c r="D432" s="5">
        <v>934.72699999999998</v>
      </c>
      <c r="E432" s="5">
        <v>251.10300000000001</v>
      </c>
      <c r="F432" s="179">
        <v>11.869014275652733</v>
      </c>
      <c r="G432" s="179">
        <v>47.325692343549449</v>
      </c>
      <c r="H432" s="6">
        <v>570</v>
      </c>
      <c r="I432" s="5">
        <v>540</v>
      </c>
      <c r="J432" s="5" t="s">
        <v>1514</v>
      </c>
      <c r="K432" s="5" t="s">
        <v>2037</v>
      </c>
      <c r="M432" s="5" t="s">
        <v>3556</v>
      </c>
      <c r="P432" s="9">
        <v>12.8</v>
      </c>
      <c r="Q432" s="65">
        <v>1</v>
      </c>
      <c r="R432" s="5">
        <v>25</v>
      </c>
      <c r="S432" s="5" t="s">
        <v>4198</v>
      </c>
      <c r="T432" s="5">
        <v>11.92</v>
      </c>
      <c r="U432" s="5">
        <v>0.49</v>
      </c>
      <c r="V432" s="5">
        <v>2.09</v>
      </c>
      <c r="W432" s="57">
        <v>18</v>
      </c>
      <c r="Y432" s="219">
        <v>57.9</v>
      </c>
      <c r="Z432" s="172">
        <v>2.7</v>
      </c>
      <c r="AA432" s="172">
        <v>20</v>
      </c>
      <c r="AB432" s="5" t="s">
        <v>4198</v>
      </c>
      <c r="AC432" s="5" t="s">
        <v>4851</v>
      </c>
    </row>
    <row r="433" spans="1:29">
      <c r="A433" s="5">
        <v>425</v>
      </c>
      <c r="B433" s="5" t="s">
        <v>3098</v>
      </c>
      <c r="C433" s="5" t="s">
        <v>744</v>
      </c>
      <c r="D433" s="5">
        <v>940.33699999999999</v>
      </c>
      <c r="E433" s="5">
        <v>229.35499999999999</v>
      </c>
      <c r="F433" s="179">
        <v>11.926621910181787</v>
      </c>
      <c r="G433" s="179">
        <v>47.127519359958654</v>
      </c>
      <c r="H433" s="6">
        <v>2950</v>
      </c>
      <c r="I433" s="5">
        <v>2779</v>
      </c>
      <c r="J433" s="5" t="s">
        <v>4951</v>
      </c>
      <c r="K433" s="5" t="s">
        <v>2037</v>
      </c>
      <c r="M433" s="5" t="s">
        <v>4197</v>
      </c>
      <c r="P433" s="9">
        <v>8.6</v>
      </c>
      <c r="Q433" s="65">
        <v>0.6</v>
      </c>
      <c r="R433" s="5">
        <v>30</v>
      </c>
      <c r="S433" s="5" t="s">
        <v>4198</v>
      </c>
      <c r="T433" s="5">
        <v>13.4</v>
      </c>
      <c r="U433" s="5">
        <v>0.27</v>
      </c>
      <c r="V433" s="5">
        <v>1.8</v>
      </c>
      <c r="W433" s="57">
        <v>45</v>
      </c>
      <c r="Y433" s="219">
        <v>14</v>
      </c>
      <c r="Z433" s="172">
        <v>0.7</v>
      </c>
      <c r="AA433" s="172">
        <v>19</v>
      </c>
      <c r="AB433" s="5" t="s">
        <v>4198</v>
      </c>
      <c r="AC433" s="5" t="s">
        <v>4851</v>
      </c>
    </row>
    <row r="434" spans="1:29">
      <c r="A434" s="5">
        <v>426</v>
      </c>
      <c r="B434" s="5" t="s">
        <v>3099</v>
      </c>
      <c r="C434" s="5" t="s">
        <v>745</v>
      </c>
      <c r="D434" s="5">
        <v>936.678</v>
      </c>
      <c r="E434" s="5">
        <v>229.76</v>
      </c>
      <c r="F434" s="179">
        <v>11.878774817747864</v>
      </c>
      <c r="G434" s="179">
        <v>47.133030163666895</v>
      </c>
      <c r="H434" s="6">
        <v>1980</v>
      </c>
      <c r="I434" s="5">
        <v>2020</v>
      </c>
      <c r="J434" s="5" t="s">
        <v>4951</v>
      </c>
      <c r="K434" s="5" t="s">
        <v>2037</v>
      </c>
      <c r="M434" s="5" t="s">
        <v>4197</v>
      </c>
      <c r="P434" s="9">
        <v>7.2</v>
      </c>
      <c r="Q434" s="65">
        <v>0.5</v>
      </c>
      <c r="R434" s="5">
        <v>31</v>
      </c>
      <c r="S434" s="5" t="s">
        <v>4198</v>
      </c>
      <c r="T434" s="5">
        <v>14</v>
      </c>
      <c r="U434" s="5">
        <v>0.19</v>
      </c>
      <c r="V434" s="5">
        <v>1.33</v>
      </c>
      <c r="W434" s="57">
        <v>47</v>
      </c>
      <c r="Y434" s="219">
        <v>13.3</v>
      </c>
      <c r="Z434" s="172">
        <v>0.7</v>
      </c>
      <c r="AA434" s="172">
        <v>20</v>
      </c>
      <c r="AB434" s="5" t="s">
        <v>4198</v>
      </c>
      <c r="AC434" s="5" t="s">
        <v>4851</v>
      </c>
    </row>
    <row r="435" spans="1:29">
      <c r="A435" s="5">
        <v>427</v>
      </c>
      <c r="B435" s="5" t="s">
        <v>2860</v>
      </c>
      <c r="C435" s="5" t="s">
        <v>746</v>
      </c>
      <c r="D435" s="5">
        <v>934.62800000000004</v>
      </c>
      <c r="E435" s="5">
        <v>229.797</v>
      </c>
      <c r="F435" s="179">
        <v>11.85182250750877</v>
      </c>
      <c r="G435" s="179">
        <v>47.134403409169224</v>
      </c>
      <c r="H435" s="6">
        <v>900</v>
      </c>
      <c r="I435" s="5">
        <v>1227</v>
      </c>
      <c r="J435" s="5" t="s">
        <v>1515</v>
      </c>
      <c r="K435" s="5" t="s">
        <v>2037</v>
      </c>
      <c r="M435" s="5" t="s">
        <v>4197</v>
      </c>
      <c r="P435" s="9">
        <v>5.0999999999999996</v>
      </c>
      <c r="Q435" s="65">
        <v>0.4</v>
      </c>
      <c r="R435" s="5">
        <v>0.8</v>
      </c>
      <c r="S435" s="5" t="s">
        <v>4198</v>
      </c>
      <c r="Y435" s="219">
        <v>12.2</v>
      </c>
      <c r="Z435" s="172">
        <v>0.6</v>
      </c>
      <c r="AA435" s="172">
        <v>18</v>
      </c>
      <c r="AB435" s="5" t="s">
        <v>4198</v>
      </c>
      <c r="AC435" s="5" t="s">
        <v>4851</v>
      </c>
    </row>
    <row r="436" spans="1:29">
      <c r="A436" s="5">
        <v>428</v>
      </c>
      <c r="B436" s="5" t="s">
        <v>2861</v>
      </c>
      <c r="C436" s="5" t="s">
        <v>748</v>
      </c>
      <c r="D436" s="5">
        <v>922.98699999999997</v>
      </c>
      <c r="E436" s="5">
        <v>220.93</v>
      </c>
      <c r="F436" s="179">
        <v>11.692247349580423</v>
      </c>
      <c r="G436" s="179">
        <v>47.060552249181974</v>
      </c>
      <c r="H436" s="6">
        <v>3250</v>
      </c>
      <c r="I436" s="5">
        <v>2714</v>
      </c>
      <c r="J436" s="5" t="s">
        <v>1517</v>
      </c>
      <c r="K436" s="5" t="s">
        <v>2037</v>
      </c>
      <c r="M436" s="5" t="s">
        <v>4197</v>
      </c>
      <c r="P436" s="9">
        <v>9.6999999999999993</v>
      </c>
      <c r="Q436" s="65">
        <v>0.5</v>
      </c>
      <c r="R436" s="5">
        <v>30</v>
      </c>
      <c r="S436" s="5" t="s">
        <v>4198</v>
      </c>
      <c r="T436" s="5">
        <v>13.9</v>
      </c>
      <c r="U436" s="5">
        <v>0.19</v>
      </c>
      <c r="V436" s="5">
        <v>1.33</v>
      </c>
      <c r="W436" s="57">
        <v>50</v>
      </c>
      <c r="Y436" s="219">
        <v>15.9</v>
      </c>
      <c r="Z436" s="172">
        <v>1</v>
      </c>
      <c r="AA436" s="172">
        <v>20</v>
      </c>
      <c r="AB436" s="5" t="s">
        <v>4198</v>
      </c>
      <c r="AC436" s="5" t="s">
        <v>4851</v>
      </c>
    </row>
    <row r="437" spans="1:29">
      <c r="A437" s="5">
        <v>429</v>
      </c>
      <c r="B437" s="5" t="s">
        <v>2862</v>
      </c>
      <c r="C437" s="5" t="s">
        <v>749</v>
      </c>
      <c r="D437" s="5">
        <v>940.90200000000004</v>
      </c>
      <c r="E437" s="5">
        <v>184.029</v>
      </c>
      <c r="F437" s="179">
        <v>11.900009938493211</v>
      </c>
      <c r="G437" s="179">
        <v>46.720171254139657</v>
      </c>
      <c r="H437" s="6">
        <v>1085</v>
      </c>
      <c r="I437" s="5">
        <v>1091</v>
      </c>
      <c r="J437" s="5" t="s">
        <v>870</v>
      </c>
      <c r="K437" s="5" t="s">
        <v>2037</v>
      </c>
      <c r="M437" s="5" t="s">
        <v>3553</v>
      </c>
      <c r="P437" s="9">
        <v>13.4</v>
      </c>
      <c r="Q437" s="65">
        <v>2.7</v>
      </c>
      <c r="R437" s="5">
        <v>19</v>
      </c>
      <c r="S437" s="5" t="s">
        <v>4198</v>
      </c>
      <c r="T437" s="5">
        <v>11.05</v>
      </c>
      <c r="U437" s="5">
        <v>0.84</v>
      </c>
      <c r="V437" s="5">
        <v>2.06</v>
      </c>
      <c r="W437" s="57">
        <v>6</v>
      </c>
      <c r="Y437" s="219">
        <v>224.6</v>
      </c>
      <c r="Z437" s="172">
        <v>15.2</v>
      </c>
      <c r="AA437" s="172">
        <v>20</v>
      </c>
      <c r="AB437" s="5" t="s">
        <v>4198</v>
      </c>
      <c r="AC437" s="5" t="s">
        <v>4851</v>
      </c>
    </row>
    <row r="438" spans="1:29">
      <c r="A438" s="5">
        <v>430</v>
      </c>
      <c r="B438" s="5" t="s">
        <v>2863</v>
      </c>
      <c r="C438" s="5" t="s">
        <v>750</v>
      </c>
      <c r="D438" s="5">
        <v>939.274</v>
      </c>
      <c r="E438" s="5">
        <v>185.72499999999999</v>
      </c>
      <c r="F438" s="179">
        <v>11.880008619205393</v>
      </c>
      <c r="G438" s="179">
        <v>46.736234495523988</v>
      </c>
      <c r="H438" s="6">
        <v>990</v>
      </c>
      <c r="I438" s="5">
        <v>1106</v>
      </c>
      <c r="J438" s="5" t="s">
        <v>871</v>
      </c>
      <c r="K438" s="5" t="s">
        <v>2037</v>
      </c>
      <c r="M438" s="5" t="s">
        <v>3553</v>
      </c>
      <c r="P438" s="9">
        <v>10.7</v>
      </c>
      <c r="Q438" s="65">
        <v>2.4</v>
      </c>
      <c r="R438" s="5">
        <v>8</v>
      </c>
      <c r="S438" s="5" t="s">
        <v>4198</v>
      </c>
      <c r="Y438" s="219">
        <v>216.6</v>
      </c>
      <c r="Z438" s="172">
        <v>16.3</v>
      </c>
      <c r="AA438" s="172">
        <v>20</v>
      </c>
      <c r="AB438" s="5" t="s">
        <v>4198</v>
      </c>
      <c r="AC438" s="5" t="s">
        <v>4851</v>
      </c>
    </row>
    <row r="439" spans="1:29">
      <c r="A439" s="5">
        <v>431</v>
      </c>
      <c r="B439" s="5" t="s">
        <v>2864</v>
      </c>
      <c r="C439" s="5" t="s">
        <v>941</v>
      </c>
      <c r="D439" s="5">
        <v>943.65200000000004</v>
      </c>
      <c r="E439" s="5">
        <v>193.892</v>
      </c>
      <c r="F439" s="179">
        <v>11.943345503331464</v>
      </c>
      <c r="G439" s="179">
        <v>46.807334389917784</v>
      </c>
      <c r="H439" s="6">
        <v>990</v>
      </c>
      <c r="I439" s="5">
        <v>831</v>
      </c>
      <c r="J439" s="5" t="s">
        <v>872</v>
      </c>
      <c r="K439" s="5" t="s">
        <v>2037</v>
      </c>
      <c r="M439" s="5" t="s">
        <v>3556</v>
      </c>
      <c r="P439" s="9">
        <v>9.5</v>
      </c>
      <c r="Q439" s="65">
        <v>0.8</v>
      </c>
      <c r="R439" s="5">
        <v>30</v>
      </c>
      <c r="S439" s="5" t="s">
        <v>4198</v>
      </c>
      <c r="T439" s="5">
        <v>14.08</v>
      </c>
      <c r="U439" s="5">
        <v>0.15</v>
      </c>
      <c r="V439" s="5">
        <v>1.1200000000000001</v>
      </c>
      <c r="W439" s="57">
        <v>55</v>
      </c>
      <c r="Y439" s="219">
        <v>123.8</v>
      </c>
      <c r="Z439" s="172">
        <v>6.7</v>
      </c>
      <c r="AA439" s="172">
        <v>20</v>
      </c>
      <c r="AB439" s="5" t="s">
        <v>4198</v>
      </c>
      <c r="AC439" s="5" t="s">
        <v>4851</v>
      </c>
    </row>
    <row r="440" spans="1:29">
      <c r="A440" s="5">
        <v>432</v>
      </c>
      <c r="B440" s="5" t="s">
        <v>2865</v>
      </c>
      <c r="C440" s="5" t="s">
        <v>942</v>
      </c>
      <c r="D440" s="5">
        <v>946.15599999999995</v>
      </c>
      <c r="E440" s="5">
        <v>185.863</v>
      </c>
      <c r="F440" s="179">
        <v>11.970006346421469</v>
      </c>
      <c r="G440" s="179">
        <v>46.733931503424614</v>
      </c>
      <c r="H440" s="6">
        <v>2260</v>
      </c>
      <c r="I440" s="5">
        <v>2039</v>
      </c>
      <c r="J440" s="5" t="s">
        <v>681</v>
      </c>
      <c r="K440" s="5" t="s">
        <v>2037</v>
      </c>
      <c r="M440" s="5" t="s">
        <v>3553</v>
      </c>
      <c r="P440" s="9">
        <v>15</v>
      </c>
      <c r="Q440" s="65">
        <v>1.3</v>
      </c>
      <c r="R440" s="5">
        <v>27</v>
      </c>
      <c r="S440" s="5" t="s">
        <v>4198</v>
      </c>
      <c r="T440" s="5">
        <v>13.54</v>
      </c>
      <c r="U440" s="5">
        <v>0.37</v>
      </c>
      <c r="V440" s="5">
        <v>1.76</v>
      </c>
      <c r="W440" s="57">
        <v>23</v>
      </c>
      <c r="Y440" s="219">
        <v>212.9</v>
      </c>
      <c r="Z440" s="172">
        <v>10.8</v>
      </c>
      <c r="AA440" s="172">
        <v>20</v>
      </c>
      <c r="AB440" s="5" t="s">
        <v>4198</v>
      </c>
      <c r="AC440" s="5" t="s">
        <v>4851</v>
      </c>
    </row>
    <row r="441" spans="1:29">
      <c r="A441" s="5">
        <v>433</v>
      </c>
      <c r="B441" s="5" t="s">
        <v>2866</v>
      </c>
      <c r="C441" s="5" t="s">
        <v>943</v>
      </c>
      <c r="D441" s="5">
        <v>930.34199999999998</v>
      </c>
      <c r="E441" s="5">
        <v>232.46899999999999</v>
      </c>
      <c r="F441" s="179">
        <v>11.797371896182545</v>
      </c>
      <c r="G441" s="179">
        <v>47.160556741241273</v>
      </c>
      <c r="H441" s="6">
        <v>2095</v>
      </c>
      <c r="I441" s="5">
        <v>1744</v>
      </c>
      <c r="J441" s="5" t="s">
        <v>682</v>
      </c>
      <c r="K441" s="5" t="s">
        <v>2037</v>
      </c>
      <c r="M441" s="5" t="s">
        <v>4197</v>
      </c>
      <c r="P441" s="9">
        <v>14.3</v>
      </c>
      <c r="Q441" s="65">
        <v>2</v>
      </c>
      <c r="R441" s="5">
        <v>19</v>
      </c>
      <c r="S441" s="5" t="s">
        <v>4198</v>
      </c>
      <c r="Y441" s="219">
        <v>21.5</v>
      </c>
      <c r="Z441" s="172">
        <v>1</v>
      </c>
      <c r="AA441" s="172">
        <v>21</v>
      </c>
      <c r="AB441" s="5" t="s">
        <v>4198</v>
      </c>
      <c r="AC441" s="5" t="s">
        <v>4851</v>
      </c>
    </row>
    <row r="442" spans="1:29">
      <c r="A442" s="5">
        <v>434</v>
      </c>
      <c r="B442" s="5" t="s">
        <v>2867</v>
      </c>
      <c r="C442" s="5" t="s">
        <v>944</v>
      </c>
      <c r="D442" s="5">
        <v>926.58500000000004</v>
      </c>
      <c r="E442" s="5">
        <v>226.131</v>
      </c>
      <c r="F442" s="179">
        <v>11.743302549846483</v>
      </c>
      <c r="G442" s="179">
        <v>47.105500056495657</v>
      </c>
      <c r="H442" s="6">
        <v>1200</v>
      </c>
      <c r="I442" s="5">
        <v>2788</v>
      </c>
      <c r="J442" s="5" t="s">
        <v>5491</v>
      </c>
      <c r="K442" s="5" t="s">
        <v>2037</v>
      </c>
      <c r="M442" s="5" t="s">
        <v>4197</v>
      </c>
      <c r="P442" s="9">
        <v>12.5</v>
      </c>
      <c r="Q442" s="65">
        <v>2.7</v>
      </c>
      <c r="R442" s="5">
        <v>15</v>
      </c>
      <c r="S442" s="5" t="s">
        <v>4198</v>
      </c>
      <c r="Y442" s="219">
        <v>18.5</v>
      </c>
      <c r="Z442" s="172">
        <v>0.9</v>
      </c>
      <c r="AA442" s="172">
        <v>21</v>
      </c>
      <c r="AB442" s="5" t="s">
        <v>4198</v>
      </c>
      <c r="AC442" s="5" t="s">
        <v>4851</v>
      </c>
    </row>
    <row r="443" spans="1:29">
      <c r="A443" s="5">
        <v>435</v>
      </c>
      <c r="B443" s="5" t="s">
        <v>2868</v>
      </c>
      <c r="C443" s="5" t="s">
        <v>945</v>
      </c>
      <c r="D443" s="5">
        <v>935.327</v>
      </c>
      <c r="E443" s="5">
        <v>235.04599999999999</v>
      </c>
      <c r="F443" s="179">
        <v>11.864933304280743</v>
      </c>
      <c r="G443" s="179">
        <v>47.181188664437208</v>
      </c>
      <c r="H443" s="6">
        <v>905</v>
      </c>
      <c r="I443" s="5">
        <v>605</v>
      </c>
      <c r="J443" s="5" t="s">
        <v>1584</v>
      </c>
      <c r="K443" s="5" t="s">
        <v>2037</v>
      </c>
      <c r="M443" s="5" t="s">
        <v>3556</v>
      </c>
      <c r="P443" s="9">
        <v>10</v>
      </c>
      <c r="Q443" s="65">
        <v>3.2</v>
      </c>
      <c r="R443" s="5">
        <v>4</v>
      </c>
      <c r="S443" s="5" t="s">
        <v>4198</v>
      </c>
      <c r="Y443" s="219">
        <v>56.3</v>
      </c>
      <c r="Z443" s="172">
        <v>2.5</v>
      </c>
      <c r="AA443" s="172">
        <v>20</v>
      </c>
      <c r="AB443" s="5" t="s">
        <v>4198</v>
      </c>
      <c r="AC443" s="5" t="s">
        <v>4851</v>
      </c>
    </row>
    <row r="444" spans="1:29">
      <c r="A444" s="5">
        <v>436</v>
      </c>
      <c r="B444" s="5" t="s">
        <v>2869</v>
      </c>
      <c r="C444" s="5" t="s">
        <v>946</v>
      </c>
      <c r="D444" s="5">
        <v>933.73099999999999</v>
      </c>
      <c r="E444" s="5">
        <v>224.48599999999999</v>
      </c>
      <c r="F444" s="179">
        <v>11.836085061589273</v>
      </c>
      <c r="G444" s="179">
        <v>47.087159316721191</v>
      </c>
      <c r="H444" s="6">
        <v>905</v>
      </c>
      <c r="I444" s="5">
        <v>1314</v>
      </c>
      <c r="J444" s="5" t="s">
        <v>1585</v>
      </c>
      <c r="K444" s="5" t="s">
        <v>2037</v>
      </c>
      <c r="M444" s="5" t="s">
        <v>4197</v>
      </c>
      <c r="P444" s="9">
        <v>5.9</v>
      </c>
      <c r="Q444" s="65">
        <v>0.3</v>
      </c>
      <c r="R444" s="5">
        <v>30</v>
      </c>
      <c r="S444" s="5" t="s">
        <v>4198</v>
      </c>
      <c r="T444" s="5">
        <v>13.38</v>
      </c>
      <c r="U444" s="5">
        <v>0.18</v>
      </c>
      <c r="V444" s="5">
        <v>1.44</v>
      </c>
      <c r="W444" s="57">
        <v>63</v>
      </c>
      <c r="Y444" s="219">
        <v>11.8</v>
      </c>
      <c r="Z444" s="172">
        <v>0.5</v>
      </c>
      <c r="AA444" s="172">
        <v>20</v>
      </c>
      <c r="AB444" s="5" t="s">
        <v>4198</v>
      </c>
      <c r="AC444" s="5" t="s">
        <v>4851</v>
      </c>
    </row>
    <row r="445" spans="1:29">
      <c r="A445" s="5">
        <v>437</v>
      </c>
      <c r="B445" s="5" t="s">
        <v>3113</v>
      </c>
      <c r="C445" s="5" t="s">
        <v>947</v>
      </c>
      <c r="D445" s="5">
        <v>929.97500000000002</v>
      </c>
      <c r="E445" s="5">
        <v>215.38900000000001</v>
      </c>
      <c r="F445" s="179">
        <v>11.780050244931923</v>
      </c>
      <c r="G445" s="179">
        <v>47.007339958841641</v>
      </c>
      <c r="H445" s="6">
        <v>3100</v>
      </c>
      <c r="I445" s="5">
        <v>2823</v>
      </c>
      <c r="J445" s="5" t="s">
        <v>1395</v>
      </c>
      <c r="K445" s="5" t="s">
        <v>2037</v>
      </c>
      <c r="M445" s="5" t="s">
        <v>4197</v>
      </c>
      <c r="P445" s="9">
        <v>9.3000000000000007</v>
      </c>
      <c r="Q445" s="65">
        <v>1</v>
      </c>
      <c r="R445" s="5">
        <v>30</v>
      </c>
      <c r="S445" s="5" t="s">
        <v>4198</v>
      </c>
      <c r="T445" s="5">
        <v>14.65</v>
      </c>
      <c r="U445" s="5">
        <v>0.66</v>
      </c>
      <c r="V445" s="5">
        <v>1.61</v>
      </c>
      <c r="W445" s="57">
        <v>6</v>
      </c>
      <c r="Y445" s="219">
        <v>15</v>
      </c>
      <c r="Z445" s="172">
        <v>0.6</v>
      </c>
      <c r="AA445" s="172">
        <v>22</v>
      </c>
      <c r="AB445" s="5" t="s">
        <v>4198</v>
      </c>
      <c r="AC445" s="5" t="s">
        <v>4851</v>
      </c>
    </row>
    <row r="446" spans="1:29">
      <c r="A446" s="5">
        <v>438</v>
      </c>
      <c r="B446" s="5" t="s">
        <v>3114</v>
      </c>
      <c r="C446" s="5" t="s">
        <v>949</v>
      </c>
      <c r="D446" s="5">
        <v>935.56100000000004</v>
      </c>
      <c r="E446" s="5">
        <v>219.22499999999999</v>
      </c>
      <c r="F446" s="179">
        <v>11.856239192760768</v>
      </c>
      <c r="G446" s="179">
        <v>47.038985380182467</v>
      </c>
      <c r="H446" s="6">
        <v>2840</v>
      </c>
      <c r="I446" s="5">
        <v>2923</v>
      </c>
      <c r="J446" s="5" t="s">
        <v>1573</v>
      </c>
      <c r="K446" s="5" t="s">
        <v>2037</v>
      </c>
      <c r="M446" s="5" t="s">
        <v>4197</v>
      </c>
      <c r="P446" s="9">
        <v>8.4</v>
      </c>
      <c r="Q446" s="65">
        <v>0.5</v>
      </c>
      <c r="R446" s="5">
        <v>30</v>
      </c>
      <c r="S446" s="5" t="s">
        <v>4198</v>
      </c>
      <c r="T446" s="5">
        <v>14.1</v>
      </c>
      <c r="U446" s="5">
        <v>0.25</v>
      </c>
      <c r="V446" s="5">
        <v>1.97</v>
      </c>
      <c r="W446" s="57">
        <v>60</v>
      </c>
      <c r="Y446" s="219">
        <v>14.2</v>
      </c>
      <c r="Z446" s="172">
        <v>0.5</v>
      </c>
      <c r="AA446" s="172">
        <v>20</v>
      </c>
      <c r="AB446" s="5" t="s">
        <v>4198</v>
      </c>
      <c r="AC446" s="5" t="s">
        <v>4851</v>
      </c>
    </row>
    <row r="447" spans="1:29">
      <c r="A447" s="5">
        <v>439</v>
      </c>
      <c r="B447" s="5" t="s">
        <v>3115</v>
      </c>
      <c r="C447" s="5" t="s">
        <v>950</v>
      </c>
      <c r="D447" s="5">
        <v>935.072</v>
      </c>
      <c r="E447" s="5">
        <v>217.00200000000001</v>
      </c>
      <c r="F447" s="179">
        <v>11.848167476482635</v>
      </c>
      <c r="G447" s="179">
        <v>47.019268319622476</v>
      </c>
      <c r="H447" s="6">
        <v>2700</v>
      </c>
      <c r="I447" s="5">
        <v>2442</v>
      </c>
      <c r="J447" s="5" t="s">
        <v>1608</v>
      </c>
      <c r="K447" s="5" t="s">
        <v>2037</v>
      </c>
      <c r="M447" s="5" t="s">
        <v>4197</v>
      </c>
      <c r="P447" s="9">
        <v>8.4</v>
      </c>
      <c r="Q447" s="65">
        <v>0.8</v>
      </c>
      <c r="R447" s="5">
        <v>31</v>
      </c>
      <c r="S447" s="5" t="s">
        <v>4198</v>
      </c>
      <c r="T447" s="5">
        <v>13.93</v>
      </c>
      <c r="U447" s="5">
        <v>0.35</v>
      </c>
      <c r="V447" s="5">
        <v>1.72</v>
      </c>
      <c r="W447" s="57">
        <v>24</v>
      </c>
      <c r="Y447" s="219">
        <v>13.9</v>
      </c>
      <c r="Z447" s="172">
        <v>0.5</v>
      </c>
      <c r="AA447" s="172">
        <v>21</v>
      </c>
      <c r="AB447" s="5" t="s">
        <v>4198</v>
      </c>
      <c r="AC447" s="5" t="s">
        <v>4851</v>
      </c>
    </row>
    <row r="448" spans="1:29">
      <c r="A448" s="5">
        <v>440</v>
      </c>
      <c r="B448" s="5" t="s">
        <v>3116</v>
      </c>
      <c r="C448" s="5" t="s">
        <v>951</v>
      </c>
      <c r="D448" s="5">
        <v>932.51099999999997</v>
      </c>
      <c r="E448" s="5">
        <v>217.267</v>
      </c>
      <c r="F448" s="179">
        <v>11.814728521658841</v>
      </c>
      <c r="G448" s="179">
        <v>47.022938850724984</v>
      </c>
      <c r="H448" s="6">
        <v>2050</v>
      </c>
      <c r="I448" s="5">
        <v>2034</v>
      </c>
      <c r="J448" s="5" t="s">
        <v>1609</v>
      </c>
      <c r="K448" s="5" t="s">
        <v>2037</v>
      </c>
      <c r="M448" s="5" t="s">
        <v>4197</v>
      </c>
      <c r="P448" s="9">
        <v>7.8</v>
      </c>
      <c r="Q448" s="65">
        <v>1</v>
      </c>
      <c r="R448" s="5">
        <v>33</v>
      </c>
      <c r="S448" s="5" t="s">
        <v>4198</v>
      </c>
      <c r="T448" s="5">
        <v>13.62</v>
      </c>
      <c r="U448" s="5">
        <v>0.38</v>
      </c>
      <c r="V448" s="5">
        <v>1.84</v>
      </c>
      <c r="W448" s="57">
        <v>23</v>
      </c>
      <c r="Y448" s="219">
        <v>13</v>
      </c>
      <c r="Z448" s="172">
        <v>0.9</v>
      </c>
      <c r="AA448" s="172">
        <v>20</v>
      </c>
      <c r="AB448" s="5" t="s">
        <v>4198</v>
      </c>
      <c r="AC448" s="5" t="s">
        <v>4851</v>
      </c>
    </row>
    <row r="449" spans="1:29">
      <c r="A449" s="5">
        <v>441</v>
      </c>
      <c r="B449" s="5" t="s">
        <v>2880</v>
      </c>
      <c r="C449" s="5" t="s">
        <v>952</v>
      </c>
      <c r="D449" s="5">
        <v>927.36599999999999</v>
      </c>
      <c r="E449" s="5">
        <v>237.10499999999999</v>
      </c>
      <c r="F449" s="179">
        <v>11.761557335162523</v>
      </c>
      <c r="G449" s="179">
        <v>47.203675090688591</v>
      </c>
      <c r="H449" s="6">
        <v>2755</v>
      </c>
      <c r="I449" s="5">
        <v>2488</v>
      </c>
      <c r="J449" s="5" t="s">
        <v>1611</v>
      </c>
      <c r="K449" s="5" t="s">
        <v>2037</v>
      </c>
      <c r="M449" s="5" t="s">
        <v>3556</v>
      </c>
      <c r="P449" s="9">
        <v>12.1</v>
      </c>
      <c r="Q449" s="65">
        <v>1.3</v>
      </c>
      <c r="R449" s="5">
        <v>22</v>
      </c>
      <c r="S449" s="5" t="s">
        <v>4198</v>
      </c>
      <c r="T449" s="5">
        <v>12.8</v>
      </c>
      <c r="U449" s="5">
        <v>1.51</v>
      </c>
      <c r="V449" s="5">
        <v>3.7</v>
      </c>
      <c r="W449" s="57">
        <v>6</v>
      </c>
      <c r="Y449" s="219">
        <v>68.2</v>
      </c>
      <c r="Z449" s="172">
        <v>3.1</v>
      </c>
      <c r="AA449" s="172">
        <v>21</v>
      </c>
      <c r="AB449" s="5" t="s">
        <v>4198</v>
      </c>
      <c r="AC449" s="5" t="s">
        <v>4851</v>
      </c>
    </row>
    <row r="450" spans="1:29">
      <c r="A450" s="5">
        <v>442</v>
      </c>
      <c r="B450" s="5" t="s">
        <v>2881</v>
      </c>
      <c r="C450" s="5" t="s">
        <v>4158</v>
      </c>
      <c r="D450" s="5">
        <v>929.94500000000005</v>
      </c>
      <c r="E450" s="5">
        <v>239.59700000000001</v>
      </c>
      <c r="F450" s="179">
        <v>11.797376291013656</v>
      </c>
      <c r="G450" s="179">
        <v>47.224771854855923</v>
      </c>
      <c r="H450" s="6">
        <v>2180</v>
      </c>
      <c r="I450" s="5">
        <v>1868</v>
      </c>
      <c r="J450" s="5" t="s">
        <v>1612</v>
      </c>
      <c r="K450" s="5" t="s">
        <v>2037</v>
      </c>
      <c r="M450" s="5" t="s">
        <v>3556</v>
      </c>
      <c r="P450" s="9">
        <v>11.6</v>
      </c>
      <c r="Q450" s="65">
        <v>1.3</v>
      </c>
      <c r="R450" s="5">
        <v>18</v>
      </c>
      <c r="S450" s="5" t="s">
        <v>4198</v>
      </c>
      <c r="Y450" s="219">
        <v>63.5</v>
      </c>
      <c r="Z450" s="172">
        <v>3.2</v>
      </c>
      <c r="AA450" s="172">
        <v>20</v>
      </c>
      <c r="AB450" s="5" t="s">
        <v>4198</v>
      </c>
      <c r="AC450" s="5" t="s">
        <v>4851</v>
      </c>
    </row>
    <row r="451" spans="1:29">
      <c r="A451" s="5">
        <v>443</v>
      </c>
      <c r="B451" s="5" t="s">
        <v>2882</v>
      </c>
      <c r="C451" s="5" t="s">
        <v>4372</v>
      </c>
      <c r="D451" s="5">
        <v>944.54499999999996</v>
      </c>
      <c r="E451" s="5">
        <v>243.28899999999999</v>
      </c>
      <c r="F451" s="179">
        <v>11.9926736574867</v>
      </c>
      <c r="G451" s="179">
        <v>47.25046398927978</v>
      </c>
      <c r="H451" s="6">
        <v>2550</v>
      </c>
      <c r="I451" s="5">
        <v>2339</v>
      </c>
      <c r="J451" s="5" t="s">
        <v>4986</v>
      </c>
      <c r="K451" s="5" t="s">
        <v>2037</v>
      </c>
      <c r="M451" s="5" t="s">
        <v>3556</v>
      </c>
      <c r="P451" s="9">
        <v>13.7</v>
      </c>
      <c r="Q451" s="65">
        <v>3.5</v>
      </c>
      <c r="R451" s="5">
        <v>8</v>
      </c>
      <c r="S451" s="5" t="s">
        <v>4198</v>
      </c>
      <c r="T451" s="5">
        <v>11.64</v>
      </c>
      <c r="U451" s="5">
        <v>0.75</v>
      </c>
      <c r="V451" s="5">
        <v>2.48</v>
      </c>
      <c r="W451" s="57">
        <v>11</v>
      </c>
      <c r="Y451" s="219">
        <v>70.3</v>
      </c>
      <c r="Z451" s="172">
        <v>4.5</v>
      </c>
      <c r="AA451" s="172">
        <v>20</v>
      </c>
      <c r="AB451" s="5" t="s">
        <v>4198</v>
      </c>
      <c r="AC451" s="5" t="s">
        <v>4851</v>
      </c>
    </row>
    <row r="452" spans="1:29">
      <c r="A452" s="5">
        <v>444</v>
      </c>
      <c r="B452" s="5" t="s">
        <v>2883</v>
      </c>
      <c r="C452" s="5" t="s">
        <v>4373</v>
      </c>
      <c r="D452" s="5">
        <v>929.38199999999995</v>
      </c>
      <c r="E452" s="5">
        <v>227.46100000000001</v>
      </c>
      <c r="F452" s="179">
        <v>11.78106783511131</v>
      </c>
      <c r="G452" s="179">
        <v>47.116058151755766</v>
      </c>
      <c r="H452" s="6">
        <v>2750</v>
      </c>
      <c r="I452" s="5">
        <v>2126</v>
      </c>
      <c r="J452" s="5" t="s">
        <v>3949</v>
      </c>
      <c r="K452" s="5" t="s">
        <v>2037</v>
      </c>
      <c r="M452" s="5" t="s">
        <v>4197</v>
      </c>
      <c r="P452" s="9">
        <v>8.1</v>
      </c>
      <c r="Q452" s="65">
        <v>0.5</v>
      </c>
      <c r="R452" s="5">
        <v>30</v>
      </c>
      <c r="S452" s="5" t="s">
        <v>4198</v>
      </c>
      <c r="T452" s="5">
        <v>13.48</v>
      </c>
      <c r="U452" s="5">
        <v>0.28999999999999998</v>
      </c>
      <c r="V452" s="5">
        <v>2.0299999999999998</v>
      </c>
      <c r="W452" s="57">
        <v>48</v>
      </c>
      <c r="Y452" s="219">
        <v>13.8</v>
      </c>
      <c r="Z452" s="172">
        <v>0.6</v>
      </c>
      <c r="AA452" s="172">
        <v>20</v>
      </c>
      <c r="AB452" s="5" t="s">
        <v>4198</v>
      </c>
      <c r="AC452" s="5" t="s">
        <v>4851</v>
      </c>
    </row>
    <row r="453" spans="1:29">
      <c r="A453" s="5">
        <v>445</v>
      </c>
      <c r="B453" s="5" t="s">
        <v>2884</v>
      </c>
      <c r="C453" s="5" t="s">
        <v>4374</v>
      </c>
      <c r="D453" s="5">
        <v>931.06</v>
      </c>
      <c r="E453" s="5">
        <v>227.65600000000001</v>
      </c>
      <c r="F453" s="179">
        <v>11.803288654200175</v>
      </c>
      <c r="G453" s="179">
        <v>47.116971513622062</v>
      </c>
      <c r="H453" s="6">
        <v>2135</v>
      </c>
      <c r="I453" s="5">
        <v>1154</v>
      </c>
      <c r="J453" s="5" t="s">
        <v>3950</v>
      </c>
      <c r="K453" s="5" t="s">
        <v>2037</v>
      </c>
      <c r="M453" s="5" t="s">
        <v>4197</v>
      </c>
      <c r="P453" s="9">
        <v>7.1</v>
      </c>
      <c r="Q453" s="65">
        <v>0.5</v>
      </c>
      <c r="R453" s="5">
        <v>30</v>
      </c>
      <c r="S453" s="5" t="s">
        <v>4198</v>
      </c>
      <c r="T453" s="5">
        <v>13.52</v>
      </c>
      <c r="U453" s="5">
        <v>0.44</v>
      </c>
      <c r="V453" s="5">
        <v>1.65</v>
      </c>
      <c r="W453" s="57">
        <v>14</v>
      </c>
      <c r="Y453" s="219">
        <v>13.4</v>
      </c>
      <c r="Z453" s="172">
        <v>0.7</v>
      </c>
      <c r="AA453" s="172">
        <v>22</v>
      </c>
      <c r="AB453" s="5" t="s">
        <v>4198</v>
      </c>
      <c r="AC453" s="5" t="s">
        <v>4851</v>
      </c>
    </row>
    <row r="454" spans="1:29">
      <c r="A454" s="5">
        <v>446</v>
      </c>
      <c r="B454" s="5" t="s">
        <v>2885</v>
      </c>
      <c r="C454" s="5" t="s">
        <v>4375</v>
      </c>
      <c r="D454" s="5">
        <v>932.94600000000003</v>
      </c>
      <c r="E454" s="5">
        <v>230.571</v>
      </c>
      <c r="F454" s="179">
        <v>11.830257224792852</v>
      </c>
      <c r="G454" s="179">
        <v>47.142203979436076</v>
      </c>
      <c r="H454" s="6">
        <v>777</v>
      </c>
      <c r="I454" s="5">
        <v>980</v>
      </c>
      <c r="J454" s="5" t="s">
        <v>3951</v>
      </c>
      <c r="K454" s="5" t="s">
        <v>2037</v>
      </c>
      <c r="M454" s="5" t="s">
        <v>4197</v>
      </c>
      <c r="P454" s="9">
        <v>4.5999999999999996</v>
      </c>
      <c r="Q454" s="65">
        <v>0.5</v>
      </c>
      <c r="R454" s="5">
        <v>30</v>
      </c>
      <c r="S454" s="5" t="s">
        <v>4198</v>
      </c>
      <c r="T454" s="5">
        <v>13.91</v>
      </c>
      <c r="U454" s="5">
        <v>0.16</v>
      </c>
      <c r="V454" s="5">
        <v>1.23</v>
      </c>
      <c r="W454" s="57">
        <v>59</v>
      </c>
      <c r="Y454" s="219">
        <v>11.1</v>
      </c>
      <c r="Z454" s="172">
        <v>1.4</v>
      </c>
      <c r="AA454" s="172">
        <v>8</v>
      </c>
      <c r="AB454" s="5" t="s">
        <v>4198</v>
      </c>
      <c r="AC454" s="5" t="s">
        <v>4851</v>
      </c>
    </row>
    <row r="455" spans="1:29">
      <c r="A455" s="5">
        <v>447</v>
      </c>
      <c r="B455" s="5" t="s">
        <v>2886</v>
      </c>
      <c r="C455" s="5" t="s">
        <v>4376</v>
      </c>
      <c r="D455" s="5">
        <v>942.73900000000003</v>
      </c>
      <c r="E455" s="5">
        <v>221.524</v>
      </c>
      <c r="F455" s="179">
        <v>11.952278230496958</v>
      </c>
      <c r="G455" s="179">
        <v>47.055954565291735</v>
      </c>
      <c r="H455" s="6">
        <v>2185</v>
      </c>
      <c r="I455" s="5">
        <v>2212</v>
      </c>
      <c r="J455" s="5" t="s">
        <v>3952</v>
      </c>
      <c r="K455" s="5" t="s">
        <v>2037</v>
      </c>
      <c r="M455" s="5" t="s">
        <v>4197</v>
      </c>
      <c r="P455" s="9">
        <v>8.1999999999999993</v>
      </c>
      <c r="Q455" s="65">
        <v>0.4</v>
      </c>
      <c r="R455" s="5">
        <v>30</v>
      </c>
      <c r="S455" s="5" t="s">
        <v>4198</v>
      </c>
      <c r="T455" s="5">
        <v>13.66</v>
      </c>
      <c r="U455" s="5">
        <v>0.17</v>
      </c>
      <c r="V455" s="5">
        <v>1.56</v>
      </c>
      <c r="W455" s="57">
        <v>81</v>
      </c>
      <c r="Y455" s="219">
        <v>12.7</v>
      </c>
      <c r="Z455" s="172">
        <v>0.4</v>
      </c>
      <c r="AA455" s="172">
        <v>20</v>
      </c>
      <c r="AB455" s="5" t="s">
        <v>4198</v>
      </c>
      <c r="AC455" s="5" t="s">
        <v>4851</v>
      </c>
    </row>
    <row r="456" spans="1:29">
      <c r="A456" s="5">
        <v>448</v>
      </c>
      <c r="B456" s="5" t="s">
        <v>2631</v>
      </c>
      <c r="C456" s="5" t="s">
        <v>4377</v>
      </c>
      <c r="D456" s="5">
        <v>939.78800000000001</v>
      </c>
      <c r="E456" s="5">
        <v>221.202</v>
      </c>
      <c r="F456" s="179">
        <v>11.913256195868279</v>
      </c>
      <c r="G456" s="179">
        <v>47.054584298296732</v>
      </c>
      <c r="H456" s="6">
        <v>2701</v>
      </c>
      <c r="I456" s="5">
        <v>2320</v>
      </c>
      <c r="J456" s="5" t="s">
        <v>1223</v>
      </c>
      <c r="K456" s="5" t="s">
        <v>2037</v>
      </c>
      <c r="M456" s="5" t="s">
        <v>4197</v>
      </c>
      <c r="P456" s="9">
        <v>9.4</v>
      </c>
      <c r="Q456" s="65">
        <v>1.2</v>
      </c>
      <c r="R456" s="5">
        <v>32</v>
      </c>
      <c r="S456" s="5" t="s">
        <v>4198</v>
      </c>
      <c r="T456" s="5">
        <v>13.85</v>
      </c>
      <c r="U456" s="5">
        <v>0.37</v>
      </c>
      <c r="V456" s="5">
        <v>1.82</v>
      </c>
      <c r="W456" s="57">
        <v>24</v>
      </c>
      <c r="Y456" s="219">
        <v>13.7</v>
      </c>
      <c r="Z456" s="172">
        <v>0.6</v>
      </c>
      <c r="AA456" s="172">
        <v>20</v>
      </c>
      <c r="AB456" s="5" t="s">
        <v>4198</v>
      </c>
      <c r="AC456" s="5" t="s">
        <v>4851</v>
      </c>
    </row>
    <row r="457" spans="1:29">
      <c r="A457" s="5">
        <v>449</v>
      </c>
      <c r="B457" s="5" t="s">
        <v>2632</v>
      </c>
      <c r="C457" s="5" t="s">
        <v>4389</v>
      </c>
      <c r="D457" s="5">
        <v>939.18600000000004</v>
      </c>
      <c r="E457" s="5">
        <v>219.17599999999999</v>
      </c>
      <c r="F457" s="179">
        <v>11.903824434835869</v>
      </c>
      <c r="G457" s="179">
        <v>47.036698378654592</v>
      </c>
      <c r="H457" s="6">
        <v>2210</v>
      </c>
      <c r="I457" s="5">
        <v>2680</v>
      </c>
      <c r="J457" s="5" t="s">
        <v>1222</v>
      </c>
      <c r="K457" s="5" t="s">
        <v>2037</v>
      </c>
      <c r="M457" s="5" t="s">
        <v>4197</v>
      </c>
      <c r="P457" s="9">
        <v>7.7</v>
      </c>
      <c r="Q457" s="65">
        <v>0.7</v>
      </c>
      <c r="R457" s="5">
        <v>30</v>
      </c>
      <c r="S457" s="5" t="s">
        <v>4198</v>
      </c>
      <c r="T457" s="5">
        <v>14</v>
      </c>
      <c r="U457" s="5">
        <v>0.26</v>
      </c>
      <c r="V457" s="5">
        <v>1.18</v>
      </c>
      <c r="W457" s="57">
        <v>21</v>
      </c>
      <c r="Y457" s="219">
        <v>13.4</v>
      </c>
      <c r="Z457" s="172">
        <v>1.3</v>
      </c>
      <c r="AA457" s="172">
        <v>14</v>
      </c>
      <c r="AB457" s="5" t="s">
        <v>4198</v>
      </c>
      <c r="AC457" s="5" t="s">
        <v>4851</v>
      </c>
    </row>
    <row r="458" spans="1:29">
      <c r="A458" s="5">
        <v>450</v>
      </c>
      <c r="B458" s="5" t="s">
        <v>2633</v>
      </c>
      <c r="C458" s="5" t="s">
        <v>4390</v>
      </c>
      <c r="D458" s="5">
        <v>919.98400000000004</v>
      </c>
      <c r="E458" s="5">
        <v>223.83199999999999</v>
      </c>
      <c r="F458" s="179">
        <v>11.654830516921804</v>
      </c>
      <c r="G458" s="179">
        <v>47.088076738075003</v>
      </c>
      <c r="H458" s="6">
        <v>2345</v>
      </c>
      <c r="I458" s="5">
        <v>2186</v>
      </c>
      <c r="J458" s="5" t="s">
        <v>1610</v>
      </c>
      <c r="K458" s="5" t="s">
        <v>2037</v>
      </c>
      <c r="M458" s="5" t="s">
        <v>4197</v>
      </c>
      <c r="P458" s="9">
        <v>12.7</v>
      </c>
      <c r="Q458" s="65">
        <v>1.4</v>
      </c>
      <c r="R458" s="5">
        <v>27</v>
      </c>
      <c r="S458" s="5" t="s">
        <v>4198</v>
      </c>
      <c r="Y458" s="219">
        <v>19.5</v>
      </c>
      <c r="Z458" s="172">
        <v>0.9</v>
      </c>
      <c r="AA458" s="172">
        <v>22</v>
      </c>
      <c r="AB458" s="5" t="s">
        <v>4198</v>
      </c>
      <c r="AC458" s="5" t="s">
        <v>4851</v>
      </c>
    </row>
    <row r="459" spans="1:29">
      <c r="A459" s="5">
        <v>451</v>
      </c>
      <c r="B459" s="5" t="s">
        <v>2398</v>
      </c>
      <c r="C459" s="5" t="s">
        <v>4393</v>
      </c>
      <c r="D459" s="5">
        <v>919.94899999999996</v>
      </c>
      <c r="E459" s="5">
        <v>222.298</v>
      </c>
      <c r="F459" s="179">
        <v>11.653282941676725</v>
      </c>
      <c r="G459" s="179">
        <v>47.074315116883973</v>
      </c>
      <c r="H459" s="6">
        <v>2500</v>
      </c>
      <c r="I459" s="5">
        <v>2677</v>
      </c>
      <c r="J459" s="5" t="s">
        <v>4852</v>
      </c>
      <c r="K459" s="5" t="s">
        <v>2037</v>
      </c>
      <c r="M459" s="5" t="s">
        <v>4197</v>
      </c>
      <c r="P459" s="9">
        <v>12</v>
      </c>
      <c r="Q459" s="65">
        <v>0.9</v>
      </c>
      <c r="R459" s="5">
        <v>30</v>
      </c>
      <c r="S459" s="5" t="s">
        <v>4198</v>
      </c>
      <c r="T459" s="5">
        <v>12.51</v>
      </c>
      <c r="U459" s="5">
        <v>0.88</v>
      </c>
      <c r="V459" s="5">
        <v>3.17</v>
      </c>
      <c r="W459" s="57">
        <v>13</v>
      </c>
      <c r="Y459" s="219">
        <v>18.399999999999999</v>
      </c>
      <c r="Z459" s="172">
        <v>0.8</v>
      </c>
      <c r="AA459" s="172">
        <v>21</v>
      </c>
      <c r="AB459" s="5" t="s">
        <v>4198</v>
      </c>
      <c r="AC459" s="5" t="s">
        <v>4851</v>
      </c>
    </row>
    <row r="460" spans="1:29">
      <c r="A460" s="5">
        <v>452</v>
      </c>
      <c r="B460" s="5" t="s">
        <v>2399</v>
      </c>
      <c r="C460" s="5" t="s">
        <v>4394</v>
      </c>
      <c r="D460" s="5">
        <v>927.98299999999995</v>
      </c>
      <c r="E460" s="5">
        <v>227.74100000000001</v>
      </c>
      <c r="F460" s="179">
        <v>11.7628642966865</v>
      </c>
      <c r="G460" s="179">
        <v>47.119268308779994</v>
      </c>
      <c r="H460" s="6">
        <v>2250</v>
      </c>
      <c r="I460" s="5">
        <v>2592</v>
      </c>
      <c r="J460" s="5" t="s">
        <v>4986</v>
      </c>
      <c r="K460" s="5" t="s">
        <v>2037</v>
      </c>
      <c r="M460" s="5" t="s">
        <v>4197</v>
      </c>
      <c r="P460" s="9">
        <v>12.4</v>
      </c>
      <c r="Q460" s="65">
        <v>1.3</v>
      </c>
      <c r="R460" s="5">
        <v>15</v>
      </c>
      <c r="S460" s="5" t="s">
        <v>4198</v>
      </c>
      <c r="T460" s="5">
        <v>10.8</v>
      </c>
      <c r="U460" s="5">
        <v>1.1100000000000001</v>
      </c>
      <c r="V460" s="5">
        <v>2.48</v>
      </c>
      <c r="W460" s="57">
        <v>5</v>
      </c>
      <c r="Y460" s="219">
        <v>18.2</v>
      </c>
      <c r="Z460" s="172">
        <v>1</v>
      </c>
      <c r="AA460" s="172">
        <v>18</v>
      </c>
      <c r="AB460" s="5" t="s">
        <v>4198</v>
      </c>
      <c r="AC460" s="5" t="s">
        <v>4851</v>
      </c>
    </row>
    <row r="461" spans="1:29">
      <c r="A461" s="5">
        <v>453</v>
      </c>
      <c r="B461" s="5" t="s">
        <v>2400</v>
      </c>
      <c r="C461" s="5" t="s">
        <v>4395</v>
      </c>
      <c r="D461" s="5">
        <v>925.37400000000002</v>
      </c>
      <c r="E461" s="5">
        <v>228.619</v>
      </c>
      <c r="F461" s="179">
        <v>11.729167548025414</v>
      </c>
      <c r="G461" s="179">
        <v>47.128443082661633</v>
      </c>
      <c r="H461" s="6">
        <v>2195</v>
      </c>
      <c r="I461" s="5">
        <v>1842</v>
      </c>
      <c r="J461" s="5" t="s">
        <v>2796</v>
      </c>
      <c r="K461" s="5" t="s">
        <v>2037</v>
      </c>
      <c r="M461" s="5" t="s">
        <v>4197</v>
      </c>
      <c r="P461" s="9">
        <v>13</v>
      </c>
      <c r="Q461" s="65">
        <v>1.5</v>
      </c>
      <c r="R461" s="5">
        <v>15</v>
      </c>
      <c r="S461" s="5" t="s">
        <v>4198</v>
      </c>
      <c r="T461" s="5">
        <v>13.29</v>
      </c>
      <c r="U461" s="5">
        <v>0.69</v>
      </c>
      <c r="V461" s="5">
        <v>1.82</v>
      </c>
      <c r="W461" s="57">
        <v>7</v>
      </c>
      <c r="Y461" s="219">
        <v>19.899999999999999</v>
      </c>
      <c r="Z461" s="172">
        <v>0.9</v>
      </c>
      <c r="AA461" s="172">
        <v>21</v>
      </c>
      <c r="AB461" s="5" t="s">
        <v>4198</v>
      </c>
      <c r="AC461" s="5" t="s">
        <v>4851</v>
      </c>
    </row>
    <row r="462" spans="1:29">
      <c r="A462" s="5">
        <v>454</v>
      </c>
      <c r="B462" s="5" t="s">
        <v>2401</v>
      </c>
      <c r="C462" s="5" t="s">
        <v>4396</v>
      </c>
      <c r="D462" s="5">
        <v>922.34799999999996</v>
      </c>
      <c r="E462" s="5">
        <v>221.40600000000001</v>
      </c>
      <c r="F462" s="179">
        <v>11.684187772464362</v>
      </c>
      <c r="G462" s="179">
        <v>47.06513912539922</v>
      </c>
      <c r="H462" s="6">
        <v>2605</v>
      </c>
      <c r="I462" s="5">
        <v>3015</v>
      </c>
      <c r="J462" s="5" t="s">
        <v>2801</v>
      </c>
      <c r="K462" s="5" t="s">
        <v>2037</v>
      </c>
      <c r="M462" s="5" t="s">
        <v>4197</v>
      </c>
      <c r="P462" s="9">
        <v>7.4</v>
      </c>
      <c r="Q462" s="65">
        <v>0.8</v>
      </c>
      <c r="R462" s="5">
        <v>30</v>
      </c>
      <c r="S462" s="5" t="s">
        <v>4198</v>
      </c>
      <c r="Y462" s="219">
        <v>13.5</v>
      </c>
      <c r="Z462" s="172">
        <v>0.6</v>
      </c>
      <c r="AA462" s="172">
        <v>20</v>
      </c>
      <c r="AB462" s="5" t="s">
        <v>4198</v>
      </c>
      <c r="AC462" s="5" t="s">
        <v>4851</v>
      </c>
    </row>
    <row r="463" spans="1:29">
      <c r="A463" s="5">
        <v>455</v>
      </c>
      <c r="B463" s="5" t="s">
        <v>2402</v>
      </c>
      <c r="C463" s="5" t="s">
        <v>4397</v>
      </c>
      <c r="D463" s="5">
        <v>935.60599999999999</v>
      </c>
      <c r="E463" s="5">
        <v>248.24100000000001</v>
      </c>
      <c r="F463" s="179">
        <v>11.878478238499248</v>
      </c>
      <c r="G463" s="179">
        <v>47.299543670499865</v>
      </c>
      <c r="H463" s="6">
        <v>610</v>
      </c>
      <c r="I463" s="5">
        <v>553</v>
      </c>
      <c r="J463" s="5" t="s">
        <v>2802</v>
      </c>
      <c r="K463" s="5" t="s">
        <v>2037</v>
      </c>
      <c r="M463" s="5" t="s">
        <v>3556</v>
      </c>
      <c r="P463" s="9">
        <v>11</v>
      </c>
      <c r="Q463" s="65">
        <v>1.8</v>
      </c>
      <c r="R463" s="5">
        <v>13</v>
      </c>
      <c r="S463" s="5" t="s">
        <v>4198</v>
      </c>
      <c r="T463" s="5">
        <v>11.63</v>
      </c>
      <c r="U463" s="5">
        <v>0.49</v>
      </c>
      <c r="V463" s="5">
        <v>2.29</v>
      </c>
      <c r="W463" s="57">
        <v>22</v>
      </c>
      <c r="Y463" s="219">
        <v>57.9</v>
      </c>
      <c r="Z463" s="172">
        <v>8.8000000000000007</v>
      </c>
      <c r="AA463" s="172">
        <v>10</v>
      </c>
      <c r="AB463" s="5" t="s">
        <v>4198</v>
      </c>
      <c r="AC463" s="5" t="s">
        <v>4851</v>
      </c>
    </row>
    <row r="464" spans="1:29">
      <c r="A464" s="5">
        <v>456</v>
      </c>
      <c r="B464" s="5" t="s">
        <v>2403</v>
      </c>
      <c r="C464" s="5" t="s">
        <v>4191</v>
      </c>
      <c r="D464" s="5">
        <v>941.11800000000005</v>
      </c>
      <c r="E464" s="5">
        <v>217.65199999999999</v>
      </c>
      <c r="F464" s="179">
        <v>11.928053894964352</v>
      </c>
      <c r="G464" s="179">
        <v>47.02201970676284</v>
      </c>
      <c r="H464" s="6">
        <v>2920</v>
      </c>
      <c r="I464" s="5">
        <v>2504</v>
      </c>
      <c r="J464" s="5" t="s">
        <v>3032</v>
      </c>
      <c r="K464" s="5" t="s">
        <v>2037</v>
      </c>
      <c r="M464" s="5" t="s">
        <v>4197</v>
      </c>
      <c r="P464" s="9">
        <v>10.3</v>
      </c>
      <c r="Q464" s="65">
        <v>1</v>
      </c>
      <c r="R464" s="5">
        <v>30</v>
      </c>
      <c r="S464" s="5" t="s">
        <v>4198</v>
      </c>
      <c r="T464" s="5">
        <v>14.16</v>
      </c>
      <c r="U464" s="5">
        <v>0.3</v>
      </c>
      <c r="V464" s="5">
        <v>1.31</v>
      </c>
      <c r="W464" s="57">
        <v>19</v>
      </c>
      <c r="Y464" s="219">
        <v>16.399999999999999</v>
      </c>
      <c r="Z464" s="172">
        <v>0.7</v>
      </c>
      <c r="AA464" s="172">
        <v>20</v>
      </c>
      <c r="AB464" s="5" t="s">
        <v>4198</v>
      </c>
      <c r="AC464" s="5" t="s">
        <v>4851</v>
      </c>
    </row>
    <row r="465" spans="1:29">
      <c r="A465" s="5">
        <v>457</v>
      </c>
      <c r="B465" s="5" t="s">
        <v>2404</v>
      </c>
      <c r="C465" s="5" t="s">
        <v>4192</v>
      </c>
      <c r="D465" s="5">
        <v>939.85299999999995</v>
      </c>
      <c r="E465" s="5">
        <v>217.58</v>
      </c>
      <c r="F465" s="179">
        <v>11.911386714353112</v>
      </c>
      <c r="G465" s="179">
        <v>47.022023404873231</v>
      </c>
      <c r="H465" s="6">
        <v>3360</v>
      </c>
      <c r="I465" s="5">
        <v>2742</v>
      </c>
      <c r="J465" s="5" t="s">
        <v>3033</v>
      </c>
      <c r="K465" s="5" t="s">
        <v>2037</v>
      </c>
      <c r="M465" s="5" t="s">
        <v>4197</v>
      </c>
      <c r="P465" s="9">
        <v>10.9</v>
      </c>
      <c r="Q465" s="65">
        <v>1.4</v>
      </c>
      <c r="R465" s="5">
        <v>30</v>
      </c>
      <c r="S465" s="5" t="s">
        <v>4198</v>
      </c>
      <c r="Y465" s="219">
        <v>16.899999999999999</v>
      </c>
      <c r="Z465" s="172">
        <v>0.6</v>
      </c>
      <c r="AA465" s="172">
        <v>20</v>
      </c>
      <c r="AB465" s="5" t="s">
        <v>4198</v>
      </c>
      <c r="AC465" s="5" t="s">
        <v>4851</v>
      </c>
    </row>
    <row r="466" spans="1:29">
      <c r="A466" s="5">
        <v>458</v>
      </c>
      <c r="B466" s="5" t="s">
        <v>2154</v>
      </c>
      <c r="C466" s="5" t="s">
        <v>4194</v>
      </c>
      <c r="D466" s="5">
        <v>967.97900000000004</v>
      </c>
      <c r="E466" s="5">
        <v>205.1</v>
      </c>
      <c r="F466" s="179">
        <v>12.270526696493203</v>
      </c>
      <c r="G466" s="179">
        <v>46.894946427633869</v>
      </c>
      <c r="H466" s="6">
        <v>1460</v>
      </c>
      <c r="I466" s="5">
        <v>2297</v>
      </c>
      <c r="J466" s="5" t="s">
        <v>4836</v>
      </c>
      <c r="K466" s="5" t="s">
        <v>2037</v>
      </c>
      <c r="M466" s="5" t="s">
        <v>3779</v>
      </c>
      <c r="P466" s="9">
        <v>10.4</v>
      </c>
      <c r="Q466" s="65">
        <v>1</v>
      </c>
      <c r="R466" s="5">
        <v>30</v>
      </c>
      <c r="S466" s="5" t="s">
        <v>4198</v>
      </c>
      <c r="Y466" s="219">
        <v>26.4</v>
      </c>
      <c r="Z466" s="172">
        <v>1.3</v>
      </c>
      <c r="AA466" s="172">
        <v>20</v>
      </c>
      <c r="AB466" s="5" t="s">
        <v>4198</v>
      </c>
      <c r="AC466" s="5" t="s">
        <v>4851</v>
      </c>
    </row>
    <row r="467" spans="1:29">
      <c r="A467" s="5">
        <v>459</v>
      </c>
      <c r="B467" s="5" t="s">
        <v>2155</v>
      </c>
      <c r="C467" s="5" t="s">
        <v>4196</v>
      </c>
      <c r="D467" s="5">
        <v>957.96600000000001</v>
      </c>
      <c r="E467" s="5">
        <v>205.46100000000001</v>
      </c>
      <c r="F467" s="179">
        <v>12.139646896771067</v>
      </c>
      <c r="G467" s="179">
        <v>46.903663938763756</v>
      </c>
      <c r="H467" s="6">
        <v>2325</v>
      </c>
      <c r="I467" s="5">
        <v>2761</v>
      </c>
      <c r="J467" s="5" t="s">
        <v>4836</v>
      </c>
      <c r="K467" s="5" t="s">
        <v>2037</v>
      </c>
      <c r="M467" s="5" t="s">
        <v>3779</v>
      </c>
      <c r="P467" s="9">
        <v>10.7</v>
      </c>
      <c r="Q467" s="65">
        <v>0.9</v>
      </c>
      <c r="R467" s="5">
        <v>30</v>
      </c>
      <c r="S467" s="5" t="s">
        <v>4198</v>
      </c>
      <c r="T467" s="5">
        <v>13.57</v>
      </c>
      <c r="U467" s="5">
        <v>0.28000000000000003</v>
      </c>
      <c r="V467" s="5">
        <v>1.61</v>
      </c>
      <c r="W467" s="57">
        <v>33</v>
      </c>
      <c r="Y467" s="219">
        <v>21.5</v>
      </c>
      <c r="Z467" s="172">
        <v>1.6</v>
      </c>
      <c r="AA467" s="172">
        <v>9</v>
      </c>
      <c r="AB467" s="5" t="s">
        <v>4198</v>
      </c>
      <c r="AC467" s="5" t="s">
        <v>3686</v>
      </c>
    </row>
    <row r="468" spans="1:29">
      <c r="A468" s="5">
        <v>460</v>
      </c>
      <c r="B468" s="5" t="s">
        <v>2156</v>
      </c>
      <c r="C468" s="5" t="s">
        <v>4195</v>
      </c>
      <c r="D468" s="5">
        <v>918.81</v>
      </c>
      <c r="E468" s="5">
        <v>199.15299999999999</v>
      </c>
      <c r="F468" s="179">
        <v>11.62202680553767</v>
      </c>
      <c r="G468" s="179">
        <v>46.866966877496282</v>
      </c>
      <c r="H468" s="6">
        <v>1675</v>
      </c>
      <c r="I468" s="5">
        <v>1507</v>
      </c>
      <c r="J468" s="5" t="s">
        <v>3687</v>
      </c>
      <c r="K468" s="5" t="s">
        <v>2037</v>
      </c>
      <c r="M468" s="5" t="s">
        <v>3554</v>
      </c>
      <c r="P468" s="9">
        <v>9.6999999999999993</v>
      </c>
      <c r="Q468" s="65">
        <v>1.2</v>
      </c>
      <c r="R468" s="5">
        <v>29</v>
      </c>
      <c r="S468" s="5" t="s">
        <v>4198</v>
      </c>
      <c r="T468" s="5">
        <v>13.42</v>
      </c>
      <c r="U468" s="5">
        <v>0.22</v>
      </c>
      <c r="V468" s="5">
        <v>1.4</v>
      </c>
      <c r="W468" s="57">
        <v>41</v>
      </c>
      <c r="Y468" s="219">
        <v>15.4</v>
      </c>
      <c r="Z468" s="172">
        <v>0.7</v>
      </c>
      <c r="AA468" s="172">
        <v>20</v>
      </c>
      <c r="AB468" s="5" t="s">
        <v>4198</v>
      </c>
      <c r="AC468" s="5" t="s">
        <v>4851</v>
      </c>
    </row>
    <row r="469" spans="1:29">
      <c r="A469" s="5">
        <v>461</v>
      </c>
      <c r="B469" s="5" t="s">
        <v>2157</v>
      </c>
      <c r="C469" s="5" t="s">
        <v>948</v>
      </c>
      <c r="D469" s="5">
        <v>927.94500000000005</v>
      </c>
      <c r="E469" s="5">
        <v>214.46</v>
      </c>
      <c r="F469" s="179">
        <v>11.75272188342268</v>
      </c>
      <c r="G469" s="179">
        <v>47.000003906199545</v>
      </c>
      <c r="H469" s="6">
        <v>2255</v>
      </c>
      <c r="I469" s="5">
        <v>2319</v>
      </c>
      <c r="J469" s="5" t="s">
        <v>1396</v>
      </c>
      <c r="K469" s="5" t="s">
        <v>2038</v>
      </c>
      <c r="M469" s="5" t="s">
        <v>4197</v>
      </c>
      <c r="P469" s="9">
        <v>8.1</v>
      </c>
      <c r="Q469" s="65">
        <v>3.2</v>
      </c>
      <c r="R469" s="5">
        <v>4</v>
      </c>
      <c r="S469" s="5" t="s">
        <v>4198</v>
      </c>
      <c r="AC469" s="5" t="s">
        <v>4851</v>
      </c>
    </row>
    <row r="470" spans="1:29">
      <c r="A470" s="5">
        <v>462</v>
      </c>
      <c r="B470" s="5" t="s">
        <v>2158</v>
      </c>
      <c r="C470" s="5" t="s">
        <v>4391</v>
      </c>
      <c r="D470" s="5">
        <v>920.5</v>
      </c>
      <c r="E470" s="5">
        <v>223.45099999999999</v>
      </c>
      <c r="F470" s="179">
        <v>11.661346077567041</v>
      </c>
      <c r="G470" s="179">
        <v>47.084404834557986</v>
      </c>
      <c r="H470" s="6">
        <v>2430</v>
      </c>
      <c r="I470" s="5">
        <v>2163</v>
      </c>
      <c r="J470" s="5" t="s">
        <v>4306</v>
      </c>
      <c r="K470" s="5" t="s">
        <v>2038</v>
      </c>
      <c r="M470" s="5" t="s">
        <v>4197</v>
      </c>
      <c r="P470" s="9">
        <v>12.9</v>
      </c>
      <c r="Q470" s="65">
        <v>1.9</v>
      </c>
      <c r="R470" s="5">
        <v>24</v>
      </c>
      <c r="S470" s="5" t="s">
        <v>4198</v>
      </c>
      <c r="AC470" s="5" t="s">
        <v>4851</v>
      </c>
    </row>
    <row r="471" spans="1:29">
      <c r="A471" s="5">
        <v>463</v>
      </c>
      <c r="B471" s="5" t="s">
        <v>2159</v>
      </c>
      <c r="C471" s="5" t="s">
        <v>1785</v>
      </c>
      <c r="D471" s="5">
        <v>722.46</v>
      </c>
      <c r="E471" s="5">
        <v>191.65</v>
      </c>
      <c r="F471" s="179">
        <v>9.0448118224337719</v>
      </c>
      <c r="G471" s="179">
        <v>46.864698193280532</v>
      </c>
      <c r="H471" s="6">
        <v>3100</v>
      </c>
      <c r="I471" s="5">
        <v>3069</v>
      </c>
      <c r="J471" s="5" t="s">
        <v>1786</v>
      </c>
      <c r="K471" s="5" t="s">
        <v>2037</v>
      </c>
      <c r="L471" s="5" t="s">
        <v>1525</v>
      </c>
      <c r="M471" s="5" t="s">
        <v>1526</v>
      </c>
      <c r="P471" s="9">
        <v>6.74</v>
      </c>
      <c r="Q471" s="65">
        <v>0.53</v>
      </c>
      <c r="R471" s="5">
        <v>34</v>
      </c>
      <c r="S471" s="5" t="s">
        <v>1787</v>
      </c>
      <c r="T471" s="5">
        <v>13.66</v>
      </c>
      <c r="V471" s="5">
        <v>1.49</v>
      </c>
      <c r="W471" s="57">
        <v>33</v>
      </c>
      <c r="Y471" s="219">
        <v>160</v>
      </c>
      <c r="Z471" s="172">
        <v>7</v>
      </c>
      <c r="AA471" s="172">
        <v>29</v>
      </c>
      <c r="AB471" s="5" t="s">
        <v>1760</v>
      </c>
    </row>
    <row r="472" spans="1:29">
      <c r="A472" s="5">
        <v>464</v>
      </c>
      <c r="B472" s="5" t="s">
        <v>2160</v>
      </c>
      <c r="C472" s="5" t="s">
        <v>1581</v>
      </c>
      <c r="D472" s="5">
        <v>722.19</v>
      </c>
      <c r="E472" s="5">
        <v>191.92</v>
      </c>
      <c r="F472" s="179">
        <v>9.041343840613532</v>
      </c>
      <c r="G472" s="179">
        <v>46.867176078354255</v>
      </c>
      <c r="H472" s="6">
        <v>2940</v>
      </c>
      <c r="I472" s="5">
        <v>2864</v>
      </c>
      <c r="J472" s="5" t="s">
        <v>3254</v>
      </c>
      <c r="K472" s="5" t="s">
        <v>2037</v>
      </c>
      <c r="L472" s="5" t="s">
        <v>3256</v>
      </c>
      <c r="M472" s="5" t="s">
        <v>5178</v>
      </c>
      <c r="P472" s="9">
        <v>8.51</v>
      </c>
      <c r="Q472" s="65">
        <v>0.93</v>
      </c>
      <c r="R472" s="5">
        <v>40</v>
      </c>
      <c r="S472" s="5" t="s">
        <v>1787</v>
      </c>
      <c r="T472" s="5">
        <v>14.17</v>
      </c>
      <c r="V472" s="5">
        <v>1.6</v>
      </c>
      <c r="W472" s="57">
        <v>62</v>
      </c>
      <c r="Y472" s="219">
        <v>116</v>
      </c>
      <c r="Z472" s="172">
        <v>13</v>
      </c>
      <c r="AA472" s="172">
        <v>20</v>
      </c>
      <c r="AB472" s="5" t="s">
        <v>1760</v>
      </c>
    </row>
    <row r="473" spans="1:29">
      <c r="A473" s="5">
        <v>465</v>
      </c>
      <c r="B473" s="5" t="s">
        <v>2161</v>
      </c>
      <c r="C473" s="5" t="s">
        <v>5179</v>
      </c>
      <c r="D473" s="5">
        <v>721.66</v>
      </c>
      <c r="E473" s="5">
        <v>192.19</v>
      </c>
      <c r="F473" s="179">
        <v>9.0344660230605189</v>
      </c>
      <c r="G473" s="179">
        <v>46.869701466100061</v>
      </c>
      <c r="H473" s="6">
        <v>2670</v>
      </c>
      <c r="I473" s="5">
        <v>2634</v>
      </c>
      <c r="J473" s="5" t="s">
        <v>5180</v>
      </c>
      <c r="K473" s="5" t="s">
        <v>2037</v>
      </c>
      <c r="L473" s="5" t="s">
        <v>3256</v>
      </c>
      <c r="M473" s="5" t="s">
        <v>5178</v>
      </c>
      <c r="P473" s="9">
        <v>8.61</v>
      </c>
      <c r="Q473" s="65">
        <v>0.63</v>
      </c>
      <c r="R473" s="5">
        <v>40</v>
      </c>
      <c r="S473" s="5" t="s">
        <v>1787</v>
      </c>
      <c r="T473" s="5">
        <v>14.43</v>
      </c>
      <c r="V473" s="5">
        <v>1.42</v>
      </c>
      <c r="W473" s="57">
        <v>100</v>
      </c>
      <c r="Y473" s="219">
        <v>99</v>
      </c>
      <c r="Z473" s="172">
        <v>9</v>
      </c>
      <c r="AA473" s="172">
        <v>40</v>
      </c>
      <c r="AB473" s="5" t="s">
        <v>1760</v>
      </c>
    </row>
    <row r="474" spans="1:29">
      <c r="A474" s="5">
        <v>466</v>
      </c>
      <c r="B474" s="5" t="s">
        <v>2162</v>
      </c>
      <c r="C474" s="5" t="s">
        <v>5181</v>
      </c>
      <c r="D474" s="5">
        <v>720.9</v>
      </c>
      <c r="E474" s="5">
        <v>191.82</v>
      </c>
      <c r="F474" s="179">
        <v>9.0244016222301777</v>
      </c>
      <c r="G474" s="179">
        <v>46.866512456072748</v>
      </c>
      <c r="H474" s="6">
        <v>2455</v>
      </c>
      <c r="I474" s="5">
        <v>2488</v>
      </c>
      <c r="J474" s="5" t="s">
        <v>5990</v>
      </c>
      <c r="K474" s="5" t="s">
        <v>2037</v>
      </c>
      <c r="L474" s="5" t="s">
        <v>3679</v>
      </c>
      <c r="M474" s="5" t="s">
        <v>5178</v>
      </c>
      <c r="P474" s="9">
        <v>7.94</v>
      </c>
      <c r="Q474" s="65">
        <v>0.8</v>
      </c>
      <c r="R474" s="5">
        <v>40</v>
      </c>
      <c r="S474" s="5" t="s">
        <v>1787</v>
      </c>
      <c r="Y474" s="219">
        <v>105</v>
      </c>
      <c r="Z474" s="172">
        <v>12</v>
      </c>
      <c r="AA474" s="172">
        <v>33</v>
      </c>
      <c r="AB474" s="5" t="s">
        <v>1760</v>
      </c>
    </row>
    <row r="475" spans="1:29">
      <c r="A475" s="5">
        <v>467</v>
      </c>
      <c r="B475" s="5" t="s">
        <v>1900</v>
      </c>
      <c r="C475" s="5" t="s">
        <v>3680</v>
      </c>
      <c r="D475" s="5">
        <v>721.14</v>
      </c>
      <c r="E475" s="5">
        <v>194.36</v>
      </c>
      <c r="F475" s="179">
        <v>9.0282236360093009</v>
      </c>
      <c r="G475" s="179">
        <v>46.889312202035541</v>
      </c>
      <c r="H475" s="6">
        <v>2245</v>
      </c>
      <c r="I475" s="5">
        <v>2239</v>
      </c>
      <c r="J475" s="5" t="s">
        <v>3898</v>
      </c>
      <c r="K475" s="5" t="s">
        <v>2037</v>
      </c>
      <c r="L475" s="5" t="s">
        <v>3679</v>
      </c>
      <c r="M475" s="5" t="s">
        <v>5178</v>
      </c>
      <c r="P475" s="9">
        <v>8.0399999999999991</v>
      </c>
      <c r="Q475" s="65">
        <v>0.81</v>
      </c>
      <c r="R475" s="5">
        <v>40</v>
      </c>
      <c r="S475" s="5" t="s">
        <v>1787</v>
      </c>
      <c r="Y475" s="219">
        <v>72</v>
      </c>
      <c r="Z475" s="172">
        <v>6</v>
      </c>
      <c r="AA475" s="172">
        <v>40</v>
      </c>
      <c r="AB475" s="5" t="s">
        <v>1760</v>
      </c>
    </row>
    <row r="476" spans="1:29">
      <c r="A476" s="5">
        <v>468</v>
      </c>
      <c r="B476" s="5" t="s">
        <v>1901</v>
      </c>
      <c r="C476" s="5" t="s">
        <v>3899</v>
      </c>
      <c r="D476" s="5">
        <v>720.9</v>
      </c>
      <c r="E476" s="5">
        <v>195.1</v>
      </c>
      <c r="F476" s="179">
        <v>9.0252715865468627</v>
      </c>
      <c r="G476" s="179">
        <v>46.896011043693107</v>
      </c>
      <c r="H476" s="6">
        <v>2030</v>
      </c>
      <c r="I476" s="5">
        <v>2031</v>
      </c>
      <c r="J476" s="5" t="s">
        <v>4159</v>
      </c>
      <c r="K476" s="5" t="s">
        <v>2037</v>
      </c>
      <c r="L476" s="5" t="s">
        <v>3679</v>
      </c>
      <c r="M476" s="5" t="s">
        <v>5178</v>
      </c>
      <c r="P476" s="9">
        <v>7.48</v>
      </c>
      <c r="Q476" s="65">
        <v>0.56000000000000005</v>
      </c>
      <c r="R476" s="5">
        <v>40</v>
      </c>
      <c r="S476" s="5" t="s">
        <v>1787</v>
      </c>
      <c r="T476" s="5">
        <v>13.76</v>
      </c>
      <c r="V476" s="5">
        <v>1.55</v>
      </c>
      <c r="W476" s="57">
        <v>78</v>
      </c>
      <c r="Y476" s="219">
        <v>137</v>
      </c>
      <c r="Z476" s="172">
        <v>11</v>
      </c>
      <c r="AA476" s="172">
        <v>40</v>
      </c>
      <c r="AB476" s="5" t="s">
        <v>1760</v>
      </c>
    </row>
    <row r="477" spans="1:29">
      <c r="A477" s="5">
        <v>469</v>
      </c>
      <c r="B477" s="5" t="s">
        <v>1902</v>
      </c>
      <c r="C477" s="5" t="s">
        <v>4160</v>
      </c>
      <c r="D477" s="5">
        <v>720.1</v>
      </c>
      <c r="E477" s="5">
        <v>195.25</v>
      </c>
      <c r="F477" s="179">
        <v>9.0148151137507302</v>
      </c>
      <c r="G477" s="179">
        <v>46.897505071273748</v>
      </c>
      <c r="H477" s="6">
        <v>1750</v>
      </c>
      <c r="I477" s="5">
        <v>1723</v>
      </c>
      <c r="J477" s="5" t="s">
        <v>3571</v>
      </c>
      <c r="K477" s="5" t="s">
        <v>2037</v>
      </c>
      <c r="L477" s="5" t="s">
        <v>3256</v>
      </c>
      <c r="M477" s="5" t="s">
        <v>5178</v>
      </c>
      <c r="P477" s="9">
        <v>6.65</v>
      </c>
      <c r="Q477" s="65">
        <v>0.51</v>
      </c>
      <c r="R477" s="5">
        <v>40</v>
      </c>
      <c r="S477" s="5" t="s">
        <v>1787</v>
      </c>
      <c r="Y477" s="219">
        <v>103</v>
      </c>
      <c r="Z477" s="172">
        <v>10</v>
      </c>
      <c r="AA477" s="172">
        <v>37</v>
      </c>
      <c r="AB477" s="5" t="s">
        <v>1760</v>
      </c>
    </row>
    <row r="478" spans="1:29">
      <c r="A478" s="5">
        <v>470</v>
      </c>
      <c r="B478" s="5" t="s">
        <v>1684</v>
      </c>
      <c r="C478" s="5" t="s">
        <v>3572</v>
      </c>
      <c r="D478" s="5">
        <v>719.91</v>
      </c>
      <c r="E478" s="5">
        <v>196.62</v>
      </c>
      <c r="F478" s="179">
        <v>9.0126829277156695</v>
      </c>
      <c r="G478" s="179">
        <v>46.909860423349336</v>
      </c>
      <c r="H478" s="6">
        <v>1560</v>
      </c>
      <c r="I478" s="5">
        <v>1701</v>
      </c>
      <c r="J478" s="5" t="s">
        <v>4141</v>
      </c>
      <c r="K478" s="5" t="s">
        <v>2037</v>
      </c>
      <c r="L478" s="5" t="s">
        <v>3679</v>
      </c>
      <c r="M478" s="5" t="s">
        <v>5178</v>
      </c>
      <c r="P478" s="9">
        <v>6.45</v>
      </c>
      <c r="Q478" s="65">
        <v>0.57999999999999996</v>
      </c>
      <c r="R478" s="5">
        <v>40</v>
      </c>
      <c r="S478" s="5" t="s">
        <v>1787</v>
      </c>
      <c r="Y478" s="219">
        <v>98</v>
      </c>
      <c r="Z478" s="172">
        <v>10</v>
      </c>
      <c r="AA478" s="172">
        <v>26</v>
      </c>
      <c r="AB478" s="5" t="s">
        <v>1760</v>
      </c>
    </row>
    <row r="479" spans="1:29">
      <c r="A479" s="5">
        <v>471</v>
      </c>
      <c r="B479" s="5" t="s">
        <v>1685</v>
      </c>
      <c r="C479" s="5" t="s">
        <v>4142</v>
      </c>
      <c r="D479" s="5">
        <v>719.85</v>
      </c>
      <c r="E479" s="5">
        <v>198.36</v>
      </c>
      <c r="F479" s="179">
        <v>9.0123536300765927</v>
      </c>
      <c r="G479" s="179">
        <v>46.925519850253323</v>
      </c>
      <c r="H479" s="6">
        <v>725</v>
      </c>
      <c r="I479" s="5">
        <v>721</v>
      </c>
      <c r="J479" s="5" t="s">
        <v>5291</v>
      </c>
      <c r="K479" s="5" t="s">
        <v>2037</v>
      </c>
      <c r="L479" s="5" t="s">
        <v>3256</v>
      </c>
      <c r="M479" s="5" t="s">
        <v>5178</v>
      </c>
      <c r="P479" s="9">
        <v>5.78</v>
      </c>
      <c r="Q479" s="65">
        <v>0.5</v>
      </c>
      <c r="R479" s="5">
        <v>40</v>
      </c>
      <c r="S479" s="5" t="s">
        <v>1787</v>
      </c>
      <c r="T479" s="5">
        <v>13.99</v>
      </c>
      <c r="V479" s="5">
        <v>1.67</v>
      </c>
      <c r="W479" s="57">
        <v>63</v>
      </c>
      <c r="Y479" s="219">
        <v>103</v>
      </c>
      <c r="Z479" s="172">
        <v>9</v>
      </c>
      <c r="AA479" s="172">
        <v>40</v>
      </c>
      <c r="AB479" s="5" t="s">
        <v>1760</v>
      </c>
    </row>
    <row r="480" spans="1:29">
      <c r="A480" s="5">
        <v>472</v>
      </c>
      <c r="B480" s="5" t="s">
        <v>1686</v>
      </c>
      <c r="C480" s="5" t="s">
        <v>4143</v>
      </c>
      <c r="D480" s="5">
        <v>720.33</v>
      </c>
      <c r="E480" s="5">
        <v>198.38</v>
      </c>
      <c r="F480" s="179">
        <v>9.0186599822591536</v>
      </c>
      <c r="G480" s="179">
        <v>46.925612964229472</v>
      </c>
      <c r="H480" s="6">
        <v>1020</v>
      </c>
      <c r="I480" s="5">
        <v>997</v>
      </c>
      <c r="J480" s="5" t="s">
        <v>3890</v>
      </c>
      <c r="K480" s="5" t="s">
        <v>2037</v>
      </c>
      <c r="L480" s="5" t="s">
        <v>3256</v>
      </c>
      <c r="M480" s="5" t="s">
        <v>5178</v>
      </c>
      <c r="P480" s="9">
        <v>6.36</v>
      </c>
      <c r="Q480" s="65">
        <v>0.6</v>
      </c>
      <c r="R480" s="5">
        <v>40</v>
      </c>
      <c r="S480" s="5" t="s">
        <v>1787</v>
      </c>
      <c r="Y480" s="219">
        <v>116</v>
      </c>
      <c r="Z480" s="172">
        <v>10</v>
      </c>
      <c r="AA480" s="172">
        <v>38</v>
      </c>
      <c r="AB480" s="5" t="s">
        <v>1760</v>
      </c>
    </row>
    <row r="481" spans="1:29">
      <c r="A481" s="5">
        <v>473</v>
      </c>
      <c r="B481" s="5" t="s">
        <v>1687</v>
      </c>
      <c r="C481" s="5" t="s">
        <v>3891</v>
      </c>
      <c r="D481" s="5">
        <v>721.74</v>
      </c>
      <c r="E481" s="5">
        <v>197</v>
      </c>
      <c r="F481" s="179">
        <v>9.0368002225306139</v>
      </c>
      <c r="G481" s="179">
        <v>46.912945236239906</v>
      </c>
      <c r="H481" s="6">
        <v>1380</v>
      </c>
      <c r="I481" s="5">
        <v>1463</v>
      </c>
      <c r="J481" s="5" t="s">
        <v>3892</v>
      </c>
      <c r="K481" s="5" t="s">
        <v>2037</v>
      </c>
      <c r="L481" s="5" t="s">
        <v>3256</v>
      </c>
      <c r="M481" s="5" t="s">
        <v>5178</v>
      </c>
      <c r="P481" s="9">
        <v>6.75</v>
      </c>
      <c r="Q481" s="65">
        <v>0.7</v>
      </c>
      <c r="R481" s="5">
        <v>40</v>
      </c>
      <c r="S481" s="5" t="s">
        <v>1787</v>
      </c>
      <c r="Y481" s="219">
        <v>142</v>
      </c>
      <c r="Z481" s="172">
        <v>21</v>
      </c>
      <c r="AA481" s="172">
        <v>20</v>
      </c>
      <c r="AB481" s="5" t="s">
        <v>1760</v>
      </c>
    </row>
    <row r="482" spans="1:29">
      <c r="A482" s="5">
        <v>474</v>
      </c>
      <c r="B482" s="5" t="s">
        <v>1910</v>
      </c>
      <c r="C482" s="5" t="s">
        <v>3675</v>
      </c>
      <c r="D482" s="5">
        <v>721.14</v>
      </c>
      <c r="E482" s="5">
        <v>197.36</v>
      </c>
      <c r="F482" s="179">
        <v>9.0290215474663054</v>
      </c>
      <c r="G482" s="179">
        <v>46.916292503806083</v>
      </c>
      <c r="H482" s="6">
        <v>1190</v>
      </c>
      <c r="I482" s="5">
        <v>1264</v>
      </c>
      <c r="J482" s="5" t="s">
        <v>3676</v>
      </c>
      <c r="K482" s="5" t="s">
        <v>2037</v>
      </c>
      <c r="L482" s="5" t="s">
        <v>3256</v>
      </c>
      <c r="M482" s="5" t="s">
        <v>5178</v>
      </c>
      <c r="P482" s="9">
        <v>7.07</v>
      </c>
      <c r="Q482" s="65">
        <v>0.91</v>
      </c>
      <c r="R482" s="5">
        <v>40</v>
      </c>
      <c r="S482" s="5" t="s">
        <v>1787</v>
      </c>
      <c r="T482" s="5">
        <v>13.98</v>
      </c>
      <c r="U482" s="5">
        <v>0.21</v>
      </c>
      <c r="V482" s="5">
        <v>1.67</v>
      </c>
      <c r="W482" s="57">
        <v>63</v>
      </c>
      <c r="Y482" s="219">
        <v>122</v>
      </c>
      <c r="Z482" s="172">
        <v>13</v>
      </c>
      <c r="AA482" s="172">
        <v>35</v>
      </c>
      <c r="AB482" s="5" t="s">
        <v>1760</v>
      </c>
    </row>
    <row r="483" spans="1:29">
      <c r="A483" s="5">
        <v>475</v>
      </c>
      <c r="B483" s="5" t="s">
        <v>1911</v>
      </c>
      <c r="C483" s="5" t="s">
        <v>3677</v>
      </c>
      <c r="D483" s="5">
        <v>718.87</v>
      </c>
      <c r="E483" s="5">
        <v>219.77</v>
      </c>
      <c r="F483" s="179">
        <v>9.0051010014264961</v>
      </c>
      <c r="G483" s="179">
        <v>47.118242539411</v>
      </c>
      <c r="H483" s="6">
        <v>1610</v>
      </c>
      <c r="I483" s="5">
        <v>1612</v>
      </c>
      <c r="J483" s="5" t="s">
        <v>3472</v>
      </c>
      <c r="K483" s="5" t="s">
        <v>2037</v>
      </c>
      <c r="L483" s="5" t="s">
        <v>3679</v>
      </c>
      <c r="M483" s="5" t="s">
        <v>3473</v>
      </c>
      <c r="P483" s="9">
        <v>11.8</v>
      </c>
      <c r="Q483" s="65">
        <v>0.56999999999999995</v>
      </c>
      <c r="R483" s="5">
        <v>40</v>
      </c>
      <c r="S483" s="5" t="s">
        <v>1787</v>
      </c>
      <c r="T483" s="5">
        <v>13.83</v>
      </c>
      <c r="V483" s="5">
        <v>1.84</v>
      </c>
      <c r="W483" s="57">
        <v>100</v>
      </c>
      <c r="Y483" s="219">
        <v>118</v>
      </c>
      <c r="Z483" s="172">
        <v>10</v>
      </c>
      <c r="AA483" s="172">
        <v>33</v>
      </c>
      <c r="AB483" s="5" t="s">
        <v>1760</v>
      </c>
    </row>
    <row r="484" spans="1:29">
      <c r="A484" s="5">
        <v>476</v>
      </c>
      <c r="B484" s="5" t="s">
        <v>1912</v>
      </c>
      <c r="C484" s="5" t="s">
        <v>3474</v>
      </c>
      <c r="D484" s="5">
        <v>718.95</v>
      </c>
      <c r="E484" s="5">
        <v>223</v>
      </c>
      <c r="F484" s="179">
        <v>9.0070056333035069</v>
      </c>
      <c r="G484" s="179">
        <v>47.147275850445766</v>
      </c>
      <c r="H484" s="6">
        <v>740</v>
      </c>
      <c r="I484" s="5">
        <v>715</v>
      </c>
      <c r="J484" s="5" t="s">
        <v>1401</v>
      </c>
      <c r="K484" s="5" t="s">
        <v>2037</v>
      </c>
      <c r="L484" s="5" t="s">
        <v>1437</v>
      </c>
      <c r="M484" s="5" t="s">
        <v>883</v>
      </c>
      <c r="P484" s="9">
        <v>47.07</v>
      </c>
      <c r="Q484" s="65">
        <v>5.2</v>
      </c>
      <c r="R484" s="5">
        <v>40</v>
      </c>
      <c r="S484" s="5" t="s">
        <v>1787</v>
      </c>
      <c r="T484" s="5">
        <v>11.44</v>
      </c>
      <c r="V484" s="5">
        <v>2.1800000000000002</v>
      </c>
      <c r="W484" s="57">
        <v>100</v>
      </c>
      <c r="Y484" s="219">
        <v>133</v>
      </c>
      <c r="Z484" s="172">
        <v>14</v>
      </c>
      <c r="AA484" s="172">
        <v>36</v>
      </c>
      <c r="AB484" s="5" t="s">
        <v>1760</v>
      </c>
    </row>
    <row r="485" spans="1:29">
      <c r="A485" s="5">
        <v>477</v>
      </c>
      <c r="B485" s="5" t="s">
        <v>1913</v>
      </c>
      <c r="C485" s="5" t="s">
        <v>2542</v>
      </c>
      <c r="D485" s="5">
        <v>726.24</v>
      </c>
      <c r="E485" s="5">
        <v>222.3</v>
      </c>
      <c r="F485" s="179">
        <v>9.1029019958751682</v>
      </c>
      <c r="G485" s="179">
        <v>47.13963032336423</v>
      </c>
      <c r="H485" s="6">
        <v>490</v>
      </c>
      <c r="I485" s="5">
        <v>540</v>
      </c>
      <c r="J485" s="5" t="s">
        <v>1509</v>
      </c>
      <c r="K485" s="5" t="s">
        <v>2037</v>
      </c>
      <c r="L485" s="5" t="s">
        <v>3679</v>
      </c>
      <c r="M485" s="5" t="s">
        <v>3473</v>
      </c>
      <c r="P485" s="9">
        <v>10.49</v>
      </c>
      <c r="Q485" s="65">
        <v>0.59</v>
      </c>
      <c r="R485" s="5">
        <v>40</v>
      </c>
      <c r="S485" s="5" t="s">
        <v>1787</v>
      </c>
      <c r="T485" s="5">
        <v>13.44</v>
      </c>
      <c r="V485" s="5">
        <v>1.57</v>
      </c>
      <c r="W485" s="57">
        <v>72</v>
      </c>
      <c r="Y485" s="219">
        <v>110</v>
      </c>
      <c r="Z485" s="172">
        <v>13</v>
      </c>
      <c r="AA485" s="172">
        <v>25</v>
      </c>
      <c r="AB485" s="5" t="s">
        <v>1760</v>
      </c>
    </row>
    <row r="486" spans="1:29">
      <c r="A486" s="5">
        <v>478</v>
      </c>
      <c r="B486" s="5" t="s">
        <v>1914</v>
      </c>
      <c r="C486" s="5" t="s">
        <v>450</v>
      </c>
      <c r="D486" s="5">
        <v>721.24</v>
      </c>
      <c r="E486" s="5">
        <v>203</v>
      </c>
      <c r="F486" s="179">
        <v>9.0318374948996603</v>
      </c>
      <c r="G486" s="179">
        <v>46.966996885575192</v>
      </c>
      <c r="H486" s="6">
        <v>640</v>
      </c>
      <c r="I486" s="5">
        <v>693</v>
      </c>
      <c r="J486" s="5" t="s">
        <v>776</v>
      </c>
      <c r="K486" s="5" t="s">
        <v>2037</v>
      </c>
      <c r="L486" s="5" t="s">
        <v>3256</v>
      </c>
      <c r="M486" s="5" t="s">
        <v>5178</v>
      </c>
      <c r="P486" s="9">
        <v>14.34</v>
      </c>
      <c r="Q486" s="65">
        <v>1.48</v>
      </c>
      <c r="R486" s="5">
        <v>43</v>
      </c>
      <c r="S486" s="5" t="s">
        <v>1787</v>
      </c>
      <c r="T486" s="5">
        <v>13.88</v>
      </c>
      <c r="V486" s="5">
        <v>2.31</v>
      </c>
      <c r="W486" s="57">
        <v>100</v>
      </c>
      <c r="Y486" s="219">
        <v>106</v>
      </c>
      <c r="Z486" s="172">
        <v>15</v>
      </c>
      <c r="AA486" s="172">
        <v>31</v>
      </c>
      <c r="AB486" s="5" t="s">
        <v>1760</v>
      </c>
    </row>
    <row r="487" spans="1:29">
      <c r="A487" s="5">
        <v>479</v>
      </c>
      <c r="B487" s="5" t="s">
        <v>1915</v>
      </c>
      <c r="C487" s="5" t="s">
        <v>3034</v>
      </c>
      <c r="D487" s="5">
        <v>718.92</v>
      </c>
      <c r="E487" s="5">
        <v>193.83</v>
      </c>
      <c r="F487" s="179">
        <v>8.9989624033726372</v>
      </c>
      <c r="G487" s="179">
        <v>46.884946409386835</v>
      </c>
      <c r="H487" s="6">
        <v>1240</v>
      </c>
      <c r="I487" s="5">
        <v>1310</v>
      </c>
      <c r="J487" s="5" t="s">
        <v>3035</v>
      </c>
      <c r="K487" s="5" t="s">
        <v>2037</v>
      </c>
      <c r="L487" s="5" t="s">
        <v>3679</v>
      </c>
      <c r="M487" s="5" t="s">
        <v>5178</v>
      </c>
      <c r="P487" s="9">
        <v>6.21</v>
      </c>
      <c r="Q487" s="65">
        <v>0.6</v>
      </c>
      <c r="R487" s="5">
        <v>40</v>
      </c>
      <c r="S487" s="5" t="s">
        <v>1787</v>
      </c>
      <c r="Y487" s="219">
        <v>107</v>
      </c>
      <c r="Z487" s="172">
        <v>14</v>
      </c>
      <c r="AA487" s="172">
        <v>18</v>
      </c>
      <c r="AB487" s="5" t="s">
        <v>1760</v>
      </c>
    </row>
    <row r="488" spans="1:29">
      <c r="A488" s="5">
        <v>480</v>
      </c>
      <c r="B488" s="5" t="s">
        <v>1916</v>
      </c>
      <c r="C488" s="5" t="s">
        <v>5471</v>
      </c>
      <c r="D488" s="5">
        <v>723.17</v>
      </c>
      <c r="E488" s="5">
        <v>204.05</v>
      </c>
      <c r="F488" s="179">
        <v>9.0574770244643581</v>
      </c>
      <c r="G488" s="179">
        <v>46.97608457349056</v>
      </c>
      <c r="H488" s="6">
        <v>655</v>
      </c>
      <c r="I488" s="5">
        <v>672</v>
      </c>
      <c r="J488" s="5" t="s">
        <v>5472</v>
      </c>
      <c r="K488" s="5" t="s">
        <v>2037</v>
      </c>
      <c r="L488" s="5" t="s">
        <v>3256</v>
      </c>
      <c r="M488" s="5" t="s">
        <v>5178</v>
      </c>
      <c r="P488" s="9">
        <v>7.95</v>
      </c>
      <c r="Q488" s="65">
        <v>0.75</v>
      </c>
      <c r="R488" s="5">
        <v>40</v>
      </c>
      <c r="S488" s="5" t="s">
        <v>1787</v>
      </c>
      <c r="T488" s="5">
        <v>13.64</v>
      </c>
      <c r="V488" s="5">
        <v>1.48</v>
      </c>
      <c r="W488" s="57">
        <v>55</v>
      </c>
      <c r="Y488" s="219">
        <v>107</v>
      </c>
      <c r="Z488" s="172">
        <v>12</v>
      </c>
      <c r="AA488" s="172">
        <v>40</v>
      </c>
      <c r="AB488" s="5" t="s">
        <v>1760</v>
      </c>
    </row>
    <row r="489" spans="1:29">
      <c r="A489" s="5">
        <v>481</v>
      </c>
      <c r="B489" s="5" t="s">
        <v>1917</v>
      </c>
      <c r="C489" s="5" t="s">
        <v>5473</v>
      </c>
      <c r="D489" s="5">
        <v>721.17</v>
      </c>
      <c r="E489" s="5">
        <v>200.79</v>
      </c>
      <c r="F489" s="179">
        <v>9.0303287694267649</v>
      </c>
      <c r="G489" s="179">
        <v>46.947134361277094</v>
      </c>
      <c r="H489" s="6">
        <v>640</v>
      </c>
      <c r="I489" s="5">
        <v>608</v>
      </c>
      <c r="J489" s="5" t="s">
        <v>5474</v>
      </c>
      <c r="K489" s="5" t="s">
        <v>2037</v>
      </c>
      <c r="L489" s="5" t="s">
        <v>3256</v>
      </c>
      <c r="M489" s="5" t="s">
        <v>5178</v>
      </c>
      <c r="P489" s="9">
        <v>7.24</v>
      </c>
      <c r="Q489" s="65">
        <v>0.64</v>
      </c>
      <c r="R489" s="5">
        <v>40</v>
      </c>
      <c r="S489" s="5" t="s">
        <v>1787</v>
      </c>
      <c r="T489" s="5">
        <v>13.43</v>
      </c>
      <c r="V489" s="5">
        <v>1.88</v>
      </c>
      <c r="W489" s="57">
        <v>60</v>
      </c>
      <c r="Y489" s="219">
        <v>100</v>
      </c>
      <c r="Z489" s="172">
        <v>12</v>
      </c>
      <c r="AA489" s="172">
        <v>31</v>
      </c>
      <c r="AB489" s="5" t="s">
        <v>1760</v>
      </c>
    </row>
    <row r="490" spans="1:29">
      <c r="A490" s="5">
        <v>482</v>
      </c>
      <c r="B490" s="5" t="s">
        <v>1918</v>
      </c>
      <c r="C490" s="5" t="s">
        <v>5475</v>
      </c>
      <c r="D490" s="5">
        <v>717.75</v>
      </c>
      <c r="E490" s="5">
        <v>196.8</v>
      </c>
      <c r="F490" s="179">
        <v>8.9843827082130208</v>
      </c>
      <c r="G490" s="179">
        <v>46.911865445901221</v>
      </c>
      <c r="H490" s="6">
        <v>875</v>
      </c>
      <c r="I490" s="5">
        <v>826</v>
      </c>
      <c r="J490" s="5" t="s">
        <v>5476</v>
      </c>
      <c r="K490" s="5" t="s">
        <v>2037</v>
      </c>
      <c r="L490" s="5" t="s">
        <v>3256</v>
      </c>
      <c r="M490" s="5" t="s">
        <v>5178</v>
      </c>
      <c r="P490" s="9">
        <v>5.62</v>
      </c>
      <c r="Q490" s="65">
        <v>0.51</v>
      </c>
      <c r="R490" s="5">
        <v>40</v>
      </c>
      <c r="S490" s="5" t="s">
        <v>1787</v>
      </c>
      <c r="T490" s="5">
        <v>13.12</v>
      </c>
      <c r="V490" s="5">
        <v>2.13</v>
      </c>
      <c r="W490" s="57">
        <v>67</v>
      </c>
      <c r="Y490" s="219">
        <v>77</v>
      </c>
      <c r="Z490" s="172">
        <v>9</v>
      </c>
      <c r="AA490" s="172">
        <v>34</v>
      </c>
      <c r="AB490" s="5" t="s">
        <v>1760</v>
      </c>
    </row>
    <row r="491" spans="1:29">
      <c r="A491" s="5">
        <v>483</v>
      </c>
      <c r="B491" s="5" t="s">
        <v>1919</v>
      </c>
      <c r="C491" s="5" t="s">
        <v>5689</v>
      </c>
      <c r="D491" s="5">
        <v>731.85</v>
      </c>
      <c r="E491" s="5">
        <v>203.28</v>
      </c>
      <c r="F491" s="179">
        <v>9.17130060089921</v>
      </c>
      <c r="G491" s="179">
        <v>46.967492665539005</v>
      </c>
      <c r="H491" s="6">
        <v>885</v>
      </c>
      <c r="I491" s="5">
        <v>944</v>
      </c>
      <c r="J491" s="5" t="s">
        <v>1128</v>
      </c>
      <c r="K491" s="5" t="s">
        <v>2037</v>
      </c>
      <c r="L491" s="5" t="s">
        <v>3256</v>
      </c>
      <c r="M491" s="5" t="s">
        <v>5178</v>
      </c>
      <c r="P491" s="9">
        <v>5.42</v>
      </c>
      <c r="Q491" s="65">
        <v>0.56999999999999995</v>
      </c>
      <c r="R491" s="5">
        <v>38</v>
      </c>
      <c r="S491" s="5" t="s">
        <v>1787</v>
      </c>
      <c r="T491" s="5">
        <v>13.16</v>
      </c>
      <c r="V491" s="5">
        <v>2.29</v>
      </c>
      <c r="W491" s="57">
        <v>47</v>
      </c>
      <c r="Y491" s="219">
        <v>84</v>
      </c>
      <c r="Z491" s="172">
        <v>11</v>
      </c>
      <c r="AA491" s="172">
        <v>25</v>
      </c>
      <c r="AB491" s="5" t="s">
        <v>1760</v>
      </c>
    </row>
    <row r="492" spans="1:29">
      <c r="A492" s="5">
        <v>484</v>
      </c>
      <c r="B492" s="5" t="s">
        <v>1920</v>
      </c>
      <c r="C492" s="5" t="s">
        <v>1129</v>
      </c>
      <c r="D492" s="5">
        <v>725.75</v>
      </c>
      <c r="E492" s="5">
        <v>206.36</v>
      </c>
      <c r="F492" s="179">
        <v>9.0920162713407464</v>
      </c>
      <c r="G492" s="179">
        <v>46.996375045790245</v>
      </c>
      <c r="H492" s="6">
        <v>645</v>
      </c>
      <c r="I492" s="5">
        <v>595</v>
      </c>
      <c r="J492" s="5" t="s">
        <v>1130</v>
      </c>
      <c r="K492" s="5" t="s">
        <v>2037</v>
      </c>
      <c r="L492" s="5" t="s">
        <v>3256</v>
      </c>
      <c r="M492" s="5" t="s">
        <v>5178</v>
      </c>
      <c r="P492" s="9">
        <v>8.91</v>
      </c>
      <c r="Q492" s="65">
        <v>0.93</v>
      </c>
      <c r="R492" s="5">
        <v>33</v>
      </c>
      <c r="S492" s="5" t="s">
        <v>1787</v>
      </c>
      <c r="T492" s="5">
        <v>13.63</v>
      </c>
      <c r="V492" s="5">
        <v>1.68</v>
      </c>
      <c r="W492" s="57">
        <v>89</v>
      </c>
      <c r="Y492" s="219">
        <v>59</v>
      </c>
      <c r="Z492" s="172">
        <v>6.2</v>
      </c>
      <c r="AA492" s="172">
        <v>29</v>
      </c>
      <c r="AB492" s="5" t="s">
        <v>1760</v>
      </c>
    </row>
    <row r="493" spans="1:29" s="10" customFormat="1">
      <c r="A493" s="5">
        <v>485</v>
      </c>
      <c r="B493" s="5" t="s">
        <v>1921</v>
      </c>
      <c r="C493" s="10" t="s">
        <v>885</v>
      </c>
      <c r="D493" s="10">
        <v>691.22500000000002</v>
      </c>
      <c r="E493" s="10">
        <v>176.55</v>
      </c>
      <c r="F493" s="179">
        <v>8.6321974197843758</v>
      </c>
      <c r="G493" s="179">
        <v>46.733900433722191</v>
      </c>
      <c r="H493" s="7">
        <v>730</v>
      </c>
      <c r="I493" s="5">
        <v>719</v>
      </c>
      <c r="J493" s="10" t="s">
        <v>886</v>
      </c>
      <c r="K493" s="10" t="s">
        <v>2314</v>
      </c>
      <c r="L493" s="10" t="s">
        <v>1261</v>
      </c>
      <c r="M493" s="10" t="s">
        <v>1262</v>
      </c>
      <c r="N493" s="88"/>
      <c r="P493" s="23" t="s">
        <v>2804</v>
      </c>
      <c r="Q493" s="88"/>
      <c r="S493" s="10" t="s">
        <v>3154</v>
      </c>
      <c r="W493" s="103"/>
      <c r="X493" s="88"/>
      <c r="Y493" s="221">
        <v>15.8</v>
      </c>
      <c r="Z493" s="222">
        <v>1.5</v>
      </c>
      <c r="AA493" s="222">
        <v>10</v>
      </c>
      <c r="AB493" s="10" t="s">
        <v>3255</v>
      </c>
      <c r="AC493" s="10" t="s">
        <v>893</v>
      </c>
    </row>
    <row r="494" spans="1:29">
      <c r="A494" s="5">
        <v>486</v>
      </c>
      <c r="B494" s="5" t="s">
        <v>1922</v>
      </c>
      <c r="C494" s="5" t="s">
        <v>1357</v>
      </c>
      <c r="D494" s="5">
        <v>575.93499999999995</v>
      </c>
      <c r="E494" s="5">
        <v>127.78</v>
      </c>
      <c r="F494" s="179">
        <v>7.1262951172285369</v>
      </c>
      <c r="G494" s="179">
        <v>46.300995066504285</v>
      </c>
      <c r="H494" s="6">
        <v>1785</v>
      </c>
      <c r="I494" s="5">
        <v>1798</v>
      </c>
      <c r="J494" s="5" t="s">
        <v>1148</v>
      </c>
      <c r="K494" s="5" t="s">
        <v>2037</v>
      </c>
      <c r="L494" s="5" t="s">
        <v>3679</v>
      </c>
      <c r="M494" s="5" t="s">
        <v>1358</v>
      </c>
      <c r="P494" s="9">
        <v>13.63</v>
      </c>
      <c r="Q494" s="65">
        <v>1.85</v>
      </c>
      <c r="R494" s="5">
        <v>40</v>
      </c>
      <c r="S494" s="5" t="s">
        <v>3154</v>
      </c>
      <c r="T494" s="5">
        <v>14.34</v>
      </c>
      <c r="V494" s="5">
        <v>1.55</v>
      </c>
      <c r="W494" s="57">
        <v>200</v>
      </c>
      <c r="Y494" s="219">
        <v>107</v>
      </c>
      <c r="Z494" s="172">
        <v>17</v>
      </c>
      <c r="AA494" s="172">
        <v>23</v>
      </c>
      <c r="AB494" s="5" t="s">
        <v>1761</v>
      </c>
    </row>
    <row r="495" spans="1:29">
      <c r="A495" s="5">
        <v>487</v>
      </c>
      <c r="B495" s="5" t="s">
        <v>1700</v>
      </c>
      <c r="C495" s="5" t="s">
        <v>2274</v>
      </c>
      <c r="D495" s="5">
        <v>580.98</v>
      </c>
      <c r="E495" s="5">
        <v>128.1</v>
      </c>
      <c r="F495" s="179">
        <v>7.1917611261969085</v>
      </c>
      <c r="G495" s="179">
        <v>46.304035310328544</v>
      </c>
      <c r="H495" s="6">
        <v>3180</v>
      </c>
      <c r="I495" s="5">
        <v>3179</v>
      </c>
      <c r="J495" s="5" t="s">
        <v>2275</v>
      </c>
      <c r="K495" s="5" t="s">
        <v>2037</v>
      </c>
      <c r="L495" s="5" t="s">
        <v>4135</v>
      </c>
      <c r="M495" s="5" t="s">
        <v>1358</v>
      </c>
      <c r="P495" s="9">
        <v>14.19</v>
      </c>
      <c r="Q495" s="65">
        <v>1.87</v>
      </c>
      <c r="R495" s="5">
        <v>12</v>
      </c>
      <c r="S495" s="5" t="s">
        <v>3154</v>
      </c>
      <c r="T495" s="5">
        <v>13.8</v>
      </c>
      <c r="V495" s="5">
        <v>1.32</v>
      </c>
      <c r="W495" s="57">
        <v>13</v>
      </c>
      <c r="Y495" s="219">
        <v>186</v>
      </c>
      <c r="Z495" s="172">
        <v>18</v>
      </c>
      <c r="AA495" s="172">
        <v>40</v>
      </c>
      <c r="AB495" s="5" t="s">
        <v>1761</v>
      </c>
    </row>
    <row r="496" spans="1:29">
      <c r="A496" s="5">
        <v>488</v>
      </c>
      <c r="B496" s="5" t="s">
        <v>1701</v>
      </c>
      <c r="C496" s="5" t="s">
        <v>3245</v>
      </c>
      <c r="D496" s="5">
        <v>569.66999999999996</v>
      </c>
      <c r="E496" s="5">
        <v>115.8</v>
      </c>
      <c r="F496" s="179">
        <v>7.0457605289335827</v>
      </c>
      <c r="G496" s="179">
        <v>46.192975887449244</v>
      </c>
      <c r="H496" s="6">
        <v>1175</v>
      </c>
      <c r="I496" s="5">
        <v>1242</v>
      </c>
      <c r="J496" s="5" t="s">
        <v>3246</v>
      </c>
      <c r="K496" s="5" t="s">
        <v>2037</v>
      </c>
      <c r="L496" s="5" t="s">
        <v>3247</v>
      </c>
      <c r="M496" s="5" t="s">
        <v>702</v>
      </c>
      <c r="P496" s="9">
        <v>5.45</v>
      </c>
      <c r="Q496" s="65">
        <v>0.36</v>
      </c>
      <c r="R496" s="5">
        <v>40</v>
      </c>
      <c r="S496" s="5" t="s">
        <v>3154</v>
      </c>
      <c r="T496" s="5">
        <v>13.9</v>
      </c>
      <c r="V496" s="5">
        <v>1.61</v>
      </c>
      <c r="W496" s="57">
        <v>100</v>
      </c>
      <c r="Y496" s="219">
        <v>168</v>
      </c>
      <c r="Z496" s="172">
        <v>6</v>
      </c>
      <c r="AA496" s="172">
        <v>40</v>
      </c>
      <c r="AB496" s="5" t="s">
        <v>1761</v>
      </c>
    </row>
    <row r="497" spans="1:28">
      <c r="A497" s="5">
        <v>489</v>
      </c>
      <c r="B497" s="5" t="s">
        <v>1702</v>
      </c>
      <c r="C497" s="5" t="s">
        <v>703</v>
      </c>
      <c r="D497" s="5">
        <v>569.375</v>
      </c>
      <c r="E497" s="5">
        <v>115.38</v>
      </c>
      <c r="F497" s="179">
        <v>7.0419668332458638</v>
      </c>
      <c r="G497" s="179">
        <v>46.189184456433708</v>
      </c>
      <c r="H497" s="6">
        <v>930</v>
      </c>
      <c r="I497" s="5">
        <v>924</v>
      </c>
      <c r="J497" s="5" t="s">
        <v>701</v>
      </c>
      <c r="K497" s="5" t="s">
        <v>2037</v>
      </c>
      <c r="L497" s="5" t="s">
        <v>4929</v>
      </c>
      <c r="M497" s="5" t="s">
        <v>702</v>
      </c>
      <c r="P497" s="9">
        <v>4.3499999999999996</v>
      </c>
      <c r="Q497" s="65">
        <v>0.28999999999999998</v>
      </c>
      <c r="R497" s="5">
        <v>40</v>
      </c>
      <c r="S497" s="5" t="s">
        <v>3154</v>
      </c>
      <c r="T497" s="5">
        <v>13.32</v>
      </c>
      <c r="V497" s="5">
        <v>1.76</v>
      </c>
      <c r="W497" s="57">
        <v>100</v>
      </c>
      <c r="Y497" s="219">
        <v>164</v>
      </c>
      <c r="Z497" s="172">
        <v>6</v>
      </c>
      <c r="AA497" s="172">
        <v>33</v>
      </c>
      <c r="AB497" s="5" t="s">
        <v>1761</v>
      </c>
    </row>
    <row r="498" spans="1:28">
      <c r="A498" s="5">
        <v>490</v>
      </c>
      <c r="B498" s="5" t="s">
        <v>1703</v>
      </c>
      <c r="C498" s="5" t="s">
        <v>4161</v>
      </c>
      <c r="D498" s="5">
        <v>569.11500000000001</v>
      </c>
      <c r="E498" s="5">
        <v>115.08499999999999</v>
      </c>
      <c r="F498" s="179">
        <v>7.0386187133596945</v>
      </c>
      <c r="G498" s="179">
        <v>46.186518933612106</v>
      </c>
      <c r="H498" s="6">
        <v>740</v>
      </c>
      <c r="I498" s="5">
        <v>728</v>
      </c>
      <c r="J498" s="5" t="s">
        <v>1410</v>
      </c>
      <c r="K498" s="5" t="s">
        <v>2037</v>
      </c>
      <c r="L498" s="5" t="s">
        <v>3247</v>
      </c>
      <c r="M498" s="5" t="s">
        <v>702</v>
      </c>
      <c r="P498" s="9">
        <v>4.5599999999999996</v>
      </c>
      <c r="Q498" s="65">
        <v>0.39</v>
      </c>
      <c r="R498" s="5">
        <v>40</v>
      </c>
      <c r="S498" s="5" t="s">
        <v>3154</v>
      </c>
      <c r="T498" s="5">
        <v>13.59</v>
      </c>
      <c r="V498" s="5">
        <v>2.09</v>
      </c>
      <c r="W498" s="57">
        <v>100</v>
      </c>
      <c r="Y498" s="219">
        <v>148</v>
      </c>
      <c r="Z498" s="172">
        <v>8</v>
      </c>
      <c r="AA498" s="172">
        <v>40</v>
      </c>
      <c r="AB498" s="5" t="s">
        <v>1761</v>
      </c>
    </row>
    <row r="499" spans="1:28">
      <c r="A499" s="5">
        <v>491</v>
      </c>
      <c r="B499" s="5" t="s">
        <v>2192</v>
      </c>
      <c r="C499" s="5" t="s">
        <v>779</v>
      </c>
      <c r="D499" s="5">
        <v>571.23500000000001</v>
      </c>
      <c r="E499" s="5">
        <v>116.56</v>
      </c>
      <c r="F499" s="179">
        <v>7.0659855472000128</v>
      </c>
      <c r="G499" s="179">
        <v>46.199881080188241</v>
      </c>
      <c r="H499" s="6">
        <v>2420</v>
      </c>
      <c r="I499" s="5">
        <v>2412</v>
      </c>
      <c r="J499" s="5" t="s">
        <v>2420</v>
      </c>
      <c r="K499" s="5" t="s">
        <v>2037</v>
      </c>
      <c r="L499" s="5" t="s">
        <v>2421</v>
      </c>
      <c r="M499" s="5" t="s">
        <v>3077</v>
      </c>
      <c r="P499" s="9">
        <v>8.85</v>
      </c>
      <c r="Q499" s="65">
        <v>0.39</v>
      </c>
      <c r="R499" s="5">
        <v>26</v>
      </c>
      <c r="S499" s="5" t="s">
        <v>3154</v>
      </c>
      <c r="T499" s="5">
        <v>14.63</v>
      </c>
      <c r="V499" s="5">
        <v>1.25</v>
      </c>
      <c r="W499" s="57">
        <v>100</v>
      </c>
      <c r="Y499" s="219">
        <v>229</v>
      </c>
      <c r="Z499" s="172">
        <v>12</v>
      </c>
      <c r="AA499" s="172">
        <v>26</v>
      </c>
      <c r="AB499" s="5" t="s">
        <v>1761</v>
      </c>
    </row>
    <row r="500" spans="1:28">
      <c r="A500" s="5">
        <v>492</v>
      </c>
      <c r="B500" s="5" t="s">
        <v>2193</v>
      </c>
      <c r="C500" s="5" t="s">
        <v>5016</v>
      </c>
      <c r="D500" s="5">
        <v>570.82000000000005</v>
      </c>
      <c r="E500" s="5">
        <v>116.32</v>
      </c>
      <c r="F500" s="179">
        <v>7.0606242637290793</v>
      </c>
      <c r="G500" s="179">
        <v>46.19770431984356</v>
      </c>
      <c r="H500" s="6">
        <v>2055</v>
      </c>
      <c r="I500" s="5">
        <v>2073</v>
      </c>
      <c r="J500" s="5" t="s">
        <v>2560</v>
      </c>
      <c r="K500" s="5" t="s">
        <v>2037</v>
      </c>
      <c r="L500" s="5" t="s">
        <v>3256</v>
      </c>
      <c r="M500" s="5" t="s">
        <v>2724</v>
      </c>
      <c r="P500" s="9">
        <v>6.56</v>
      </c>
      <c r="Q500" s="65">
        <v>0.67</v>
      </c>
      <c r="R500" s="5">
        <v>29</v>
      </c>
      <c r="S500" s="5" t="s">
        <v>3154</v>
      </c>
      <c r="T500" s="5">
        <v>14.26</v>
      </c>
      <c r="V500" s="5">
        <v>1.5</v>
      </c>
      <c r="W500" s="57">
        <v>70</v>
      </c>
      <c r="Y500" s="219">
        <v>122</v>
      </c>
      <c r="Z500" s="172">
        <v>10</v>
      </c>
      <c r="AA500" s="172">
        <v>40</v>
      </c>
      <c r="AB500" s="5" t="s">
        <v>1761</v>
      </c>
    </row>
    <row r="501" spans="1:28">
      <c r="A501" s="5">
        <v>493</v>
      </c>
      <c r="B501" s="5" t="s">
        <v>2194</v>
      </c>
      <c r="C501" s="5" t="s">
        <v>1798</v>
      </c>
      <c r="D501" s="5">
        <v>690.95</v>
      </c>
      <c r="E501" s="5">
        <v>196.5</v>
      </c>
      <c r="F501" s="179">
        <v>8.6325714102623508</v>
      </c>
      <c r="G501" s="179">
        <v>46.913375022710412</v>
      </c>
      <c r="H501" s="6">
        <v>600</v>
      </c>
      <c r="I501" s="5">
        <v>668</v>
      </c>
      <c r="J501" s="5" t="s">
        <v>1412</v>
      </c>
      <c r="K501" s="5" t="s">
        <v>2037</v>
      </c>
      <c r="L501" s="5" t="s">
        <v>1413</v>
      </c>
      <c r="M501" s="5" t="s">
        <v>1462</v>
      </c>
      <c r="P501" s="9">
        <v>8.18</v>
      </c>
      <c r="Q501" s="65">
        <v>0.51</v>
      </c>
      <c r="R501" s="5">
        <v>40</v>
      </c>
      <c r="S501" s="5" t="s">
        <v>3154</v>
      </c>
      <c r="T501" s="5">
        <v>13.85</v>
      </c>
      <c r="V501" s="5">
        <v>1.84</v>
      </c>
      <c r="W501" s="57">
        <v>100</v>
      </c>
      <c r="Y501" s="219">
        <v>88</v>
      </c>
      <c r="Z501" s="172">
        <v>9</v>
      </c>
      <c r="AA501" s="172">
        <v>40</v>
      </c>
      <c r="AB501" s="5" t="s">
        <v>1761</v>
      </c>
    </row>
    <row r="502" spans="1:28">
      <c r="A502" s="5">
        <v>494</v>
      </c>
      <c r="B502" s="5" t="s">
        <v>2195</v>
      </c>
      <c r="C502" s="5" t="s">
        <v>1463</v>
      </c>
      <c r="D502" s="5">
        <v>687.27499999999998</v>
      </c>
      <c r="E502" s="5">
        <v>189</v>
      </c>
      <c r="F502" s="179">
        <v>8.5828995970710995</v>
      </c>
      <c r="G502" s="179">
        <v>46.846410129767555</v>
      </c>
      <c r="H502" s="6">
        <v>1830</v>
      </c>
      <c r="I502" s="5">
        <v>1810</v>
      </c>
      <c r="J502" s="5" t="s">
        <v>1207</v>
      </c>
      <c r="K502" s="5" t="s">
        <v>2037</v>
      </c>
      <c r="L502" s="5" t="s">
        <v>1405</v>
      </c>
      <c r="M502" s="5" t="s">
        <v>1462</v>
      </c>
      <c r="P502" s="9">
        <v>7.11</v>
      </c>
      <c r="Q502" s="65">
        <v>0.63</v>
      </c>
      <c r="R502" s="5">
        <v>22</v>
      </c>
      <c r="S502" s="5" t="s">
        <v>3154</v>
      </c>
      <c r="T502" s="5">
        <v>13.93</v>
      </c>
      <c r="V502" s="5">
        <v>2.2999999999999998</v>
      </c>
      <c r="W502" s="57">
        <v>100</v>
      </c>
      <c r="Y502" s="219">
        <v>99</v>
      </c>
      <c r="Z502" s="172">
        <v>10</v>
      </c>
      <c r="AA502" s="172">
        <v>40</v>
      </c>
      <c r="AB502" s="5" t="s">
        <v>1761</v>
      </c>
    </row>
    <row r="503" spans="1:28" s="10" customFormat="1">
      <c r="A503" s="5">
        <v>495</v>
      </c>
      <c r="B503" s="5" t="s">
        <v>1929</v>
      </c>
      <c r="C503" s="10" t="s">
        <v>1209</v>
      </c>
      <c r="D503" s="10">
        <v>691.1</v>
      </c>
      <c r="E503" s="10">
        <v>188.29</v>
      </c>
      <c r="F503" s="179">
        <v>8.6328999650910099</v>
      </c>
      <c r="G503" s="179">
        <v>46.839511531935017</v>
      </c>
      <c r="H503" s="7">
        <v>480</v>
      </c>
      <c r="I503" s="5">
        <v>494</v>
      </c>
      <c r="J503" s="10" t="s">
        <v>1210</v>
      </c>
      <c r="K503" s="10" t="s">
        <v>2037</v>
      </c>
      <c r="L503" s="10" t="s">
        <v>3247</v>
      </c>
      <c r="M503" s="10" t="s">
        <v>1262</v>
      </c>
      <c r="N503" s="88"/>
      <c r="P503" s="23">
        <v>4.8499999999999996</v>
      </c>
      <c r="Q503" s="88">
        <v>0.39</v>
      </c>
      <c r="R503" s="10">
        <v>40</v>
      </c>
      <c r="S503" s="10" t="s">
        <v>3154</v>
      </c>
      <c r="T503" s="10">
        <v>14.04</v>
      </c>
      <c r="V503" s="10">
        <v>1.73</v>
      </c>
      <c r="W503" s="103">
        <v>100</v>
      </c>
      <c r="X503" s="88"/>
      <c r="Y503" s="221">
        <v>121</v>
      </c>
      <c r="Z503" s="222">
        <v>9</v>
      </c>
      <c r="AA503" s="222">
        <v>15</v>
      </c>
      <c r="AB503" s="10" t="s">
        <v>1761</v>
      </c>
    </row>
    <row r="504" spans="1:28">
      <c r="A504" s="5">
        <v>496</v>
      </c>
      <c r="B504" s="5" t="s">
        <v>1930</v>
      </c>
      <c r="C504" s="5" t="s">
        <v>1211</v>
      </c>
      <c r="D504" s="5">
        <v>692.34</v>
      </c>
      <c r="E504" s="5">
        <v>193.12</v>
      </c>
      <c r="F504" s="179">
        <v>8.6501305860041686</v>
      </c>
      <c r="G504" s="179">
        <v>46.882782928602381</v>
      </c>
      <c r="H504" s="6">
        <v>675</v>
      </c>
      <c r="I504" s="5">
        <v>673</v>
      </c>
      <c r="J504" s="5" t="s">
        <v>3171</v>
      </c>
      <c r="K504" s="5" t="s">
        <v>2037</v>
      </c>
      <c r="L504" s="5" t="s">
        <v>2922</v>
      </c>
      <c r="M504" s="5" t="s">
        <v>1462</v>
      </c>
      <c r="P504" s="9">
        <v>7.23</v>
      </c>
      <c r="Q504" s="65">
        <v>0.98</v>
      </c>
      <c r="R504" s="5">
        <v>34</v>
      </c>
      <c r="S504" s="5" t="s">
        <v>3154</v>
      </c>
      <c r="T504" s="5">
        <v>13.76</v>
      </c>
      <c r="V504" s="5">
        <v>2.0299999999999998</v>
      </c>
      <c r="W504" s="57">
        <v>77</v>
      </c>
      <c r="Y504" s="219">
        <v>67</v>
      </c>
      <c r="Z504" s="172">
        <v>7</v>
      </c>
      <c r="AA504" s="172">
        <v>40</v>
      </c>
      <c r="AB504" s="5" t="s">
        <v>1761</v>
      </c>
    </row>
    <row r="505" spans="1:28">
      <c r="A505" s="5">
        <v>497</v>
      </c>
      <c r="B505" s="5" t="s">
        <v>1931</v>
      </c>
      <c r="C505" s="5" t="s">
        <v>4664</v>
      </c>
      <c r="D505" s="5">
        <v>687.62</v>
      </c>
      <c r="E505" s="5">
        <v>194.74</v>
      </c>
      <c r="F505" s="179">
        <v>8.5885250289396424</v>
      </c>
      <c r="G505" s="179">
        <v>46.897992379763679</v>
      </c>
      <c r="H505" s="6">
        <v>560</v>
      </c>
      <c r="I505" s="5">
        <v>587</v>
      </c>
      <c r="J505" s="5" t="s">
        <v>3485</v>
      </c>
      <c r="K505" s="5" t="s">
        <v>2037</v>
      </c>
      <c r="L505" s="5" t="s">
        <v>5661</v>
      </c>
      <c r="M505" s="5" t="s">
        <v>1462</v>
      </c>
      <c r="P505" s="9">
        <v>6.88</v>
      </c>
      <c r="Q505" s="65">
        <v>0.56999999999999995</v>
      </c>
      <c r="R505" s="5">
        <v>40</v>
      </c>
      <c r="S505" s="5" t="s">
        <v>3154</v>
      </c>
      <c r="T505" s="5">
        <v>13.39</v>
      </c>
      <c r="V505" s="5">
        <v>2.39</v>
      </c>
      <c r="W505" s="57">
        <v>100</v>
      </c>
      <c r="Y505" s="219">
        <v>100</v>
      </c>
      <c r="Z505" s="172">
        <v>17</v>
      </c>
      <c r="AA505" s="172">
        <v>15</v>
      </c>
      <c r="AB505" s="5" t="s">
        <v>1761</v>
      </c>
    </row>
    <row r="506" spans="1:28">
      <c r="A506" s="5">
        <v>498</v>
      </c>
      <c r="B506" s="5" t="s">
        <v>1932</v>
      </c>
      <c r="C506" s="5" t="s">
        <v>5662</v>
      </c>
      <c r="D506" s="5">
        <v>750.11</v>
      </c>
      <c r="E506" s="5">
        <v>205.38</v>
      </c>
      <c r="F506" s="179">
        <v>9.4118588263260605</v>
      </c>
      <c r="G506" s="179">
        <v>46.98249905161579</v>
      </c>
      <c r="H506" s="6">
        <v>2050</v>
      </c>
      <c r="I506" s="5">
        <v>2028</v>
      </c>
      <c r="J506" s="5" t="s">
        <v>5663</v>
      </c>
      <c r="K506" s="5" t="s">
        <v>2037</v>
      </c>
      <c r="L506" s="5" t="s">
        <v>3625</v>
      </c>
      <c r="M506" s="5" t="s">
        <v>3623</v>
      </c>
      <c r="P506" s="9">
        <v>7.39</v>
      </c>
      <c r="Q506" s="65">
        <v>0.55000000000000004</v>
      </c>
      <c r="R506" s="5">
        <v>40</v>
      </c>
      <c r="S506" s="5" t="s">
        <v>3154</v>
      </c>
      <c r="T506" s="5">
        <v>13.72</v>
      </c>
      <c r="V506" s="5">
        <v>1.84</v>
      </c>
      <c r="W506" s="57">
        <v>100</v>
      </c>
      <c r="Y506" s="219">
        <v>132</v>
      </c>
      <c r="Z506" s="172">
        <v>7</v>
      </c>
      <c r="AA506" s="172">
        <v>40</v>
      </c>
      <c r="AB506" s="5" t="s">
        <v>1761</v>
      </c>
    </row>
    <row r="507" spans="1:28">
      <c r="A507" s="5">
        <v>499</v>
      </c>
      <c r="B507" s="5" t="s">
        <v>1933</v>
      </c>
      <c r="C507" s="5" t="s">
        <v>3624</v>
      </c>
      <c r="D507" s="5">
        <v>753.18</v>
      </c>
      <c r="E507" s="5">
        <v>209.93</v>
      </c>
      <c r="F507" s="179">
        <v>9.453733431274733</v>
      </c>
      <c r="G507" s="179">
        <v>47.022711957471643</v>
      </c>
      <c r="H507" s="6">
        <v>490</v>
      </c>
      <c r="I507" s="5">
        <v>513</v>
      </c>
      <c r="J507" s="5" t="s">
        <v>2351</v>
      </c>
      <c r="K507" s="5" t="s">
        <v>2037</v>
      </c>
      <c r="L507" s="5" t="s">
        <v>2352</v>
      </c>
      <c r="M507" s="5" t="s">
        <v>1462</v>
      </c>
      <c r="P507" s="9">
        <v>8.19</v>
      </c>
      <c r="Q507" s="65">
        <v>0.69</v>
      </c>
      <c r="R507" s="5">
        <v>40</v>
      </c>
      <c r="S507" s="5" t="s">
        <v>3154</v>
      </c>
      <c r="T507" s="5">
        <v>13.43</v>
      </c>
      <c r="V507" s="5">
        <v>2.1800000000000002</v>
      </c>
      <c r="W507" s="57">
        <v>100</v>
      </c>
      <c r="Y507" s="219">
        <v>83</v>
      </c>
      <c r="Z507" s="172">
        <v>8</v>
      </c>
      <c r="AA507" s="172">
        <v>40</v>
      </c>
      <c r="AB507" s="5" t="s">
        <v>1761</v>
      </c>
    </row>
    <row r="508" spans="1:28">
      <c r="A508" s="5">
        <v>500</v>
      </c>
      <c r="B508" s="5" t="s">
        <v>1934</v>
      </c>
      <c r="C508" s="5" t="s">
        <v>1479</v>
      </c>
      <c r="D508" s="5">
        <v>764.53</v>
      </c>
      <c r="E508" s="5">
        <v>209.1</v>
      </c>
      <c r="F508" s="179">
        <v>9.6026706338048378</v>
      </c>
      <c r="G508" s="179">
        <v>47.012530102144467</v>
      </c>
      <c r="H508" s="6">
        <v>2370</v>
      </c>
      <c r="I508" s="5">
        <v>2263</v>
      </c>
      <c r="J508" s="5" t="s">
        <v>1886</v>
      </c>
      <c r="K508" s="5" t="s">
        <v>2037</v>
      </c>
      <c r="L508" s="5" t="s">
        <v>3358</v>
      </c>
      <c r="M508" s="5" t="s">
        <v>2220</v>
      </c>
      <c r="P508" s="9">
        <v>8.7200000000000006</v>
      </c>
      <c r="Q508" s="65">
        <v>0.63</v>
      </c>
      <c r="R508" s="5">
        <v>40</v>
      </c>
      <c r="S508" s="5" t="s">
        <v>3154</v>
      </c>
      <c r="T508" s="5">
        <v>13.72</v>
      </c>
      <c r="V508" s="5">
        <v>1.64</v>
      </c>
      <c r="W508" s="57">
        <v>80</v>
      </c>
      <c r="Y508" s="219">
        <v>149</v>
      </c>
      <c r="Z508" s="172">
        <v>15</v>
      </c>
      <c r="AA508" s="172">
        <v>40</v>
      </c>
      <c r="AB508" s="5" t="s">
        <v>1761</v>
      </c>
    </row>
    <row r="509" spans="1:28">
      <c r="A509" s="5">
        <v>501</v>
      </c>
      <c r="B509" s="5" t="s">
        <v>1935</v>
      </c>
      <c r="C509" s="5" t="s">
        <v>1604</v>
      </c>
      <c r="D509" s="5">
        <v>748.67</v>
      </c>
      <c r="E509" s="5">
        <v>200.92</v>
      </c>
      <c r="F509" s="179">
        <v>9.3914782119247011</v>
      </c>
      <c r="G509" s="179">
        <v>46.942717041733736</v>
      </c>
      <c r="H509" s="6">
        <v>2180</v>
      </c>
      <c r="I509" s="5">
        <v>2157</v>
      </c>
      <c r="J509" s="5" t="s">
        <v>1425</v>
      </c>
      <c r="K509" s="5" t="s">
        <v>2037</v>
      </c>
      <c r="L509" s="5" t="s">
        <v>2352</v>
      </c>
      <c r="M509" s="5" t="s">
        <v>1462</v>
      </c>
      <c r="P509" s="9">
        <v>11.2</v>
      </c>
      <c r="Q509" s="65">
        <v>0.97</v>
      </c>
      <c r="R509" s="5">
        <v>27</v>
      </c>
      <c r="S509" s="5" t="s">
        <v>3154</v>
      </c>
      <c r="T509" s="5">
        <v>14.23</v>
      </c>
      <c r="V509" s="5">
        <v>1.59</v>
      </c>
      <c r="W509" s="57">
        <v>92</v>
      </c>
      <c r="Y509" s="219">
        <v>92</v>
      </c>
      <c r="Z509" s="172">
        <v>11</v>
      </c>
      <c r="AA509" s="172">
        <v>26</v>
      </c>
      <c r="AB509" s="5" t="s">
        <v>1761</v>
      </c>
    </row>
    <row r="510" spans="1:28">
      <c r="A510" s="5">
        <v>502</v>
      </c>
      <c r="B510" s="5" t="s">
        <v>1936</v>
      </c>
      <c r="C510" s="5" t="s">
        <v>1426</v>
      </c>
      <c r="D510" s="5">
        <v>751.2</v>
      </c>
      <c r="E510" s="5">
        <v>230.75</v>
      </c>
      <c r="F510" s="179">
        <v>9.4346649053871925</v>
      </c>
      <c r="G510" s="179">
        <v>47.210380265678346</v>
      </c>
      <c r="H510" s="6">
        <v>620</v>
      </c>
      <c r="I510" s="5">
        <v>640</v>
      </c>
      <c r="J510" s="5" t="s">
        <v>2265</v>
      </c>
      <c r="K510" s="5" t="s">
        <v>2037</v>
      </c>
      <c r="L510" s="5" t="s">
        <v>4262</v>
      </c>
      <c r="M510" s="5" t="s">
        <v>4263</v>
      </c>
      <c r="P510" s="9">
        <v>18.71</v>
      </c>
      <c r="Q510" s="65">
        <v>1.56</v>
      </c>
      <c r="R510" s="5">
        <v>37</v>
      </c>
      <c r="S510" s="5" t="s">
        <v>3154</v>
      </c>
      <c r="T510" s="5">
        <v>12.85</v>
      </c>
      <c r="V510" s="5">
        <v>2.33</v>
      </c>
      <c r="W510" s="57">
        <v>83</v>
      </c>
      <c r="Y510" s="219">
        <v>149</v>
      </c>
      <c r="Z510" s="172">
        <v>13</v>
      </c>
      <c r="AA510" s="172">
        <v>29</v>
      </c>
      <c r="AB510" s="5" t="s">
        <v>1761</v>
      </c>
    </row>
    <row r="511" spans="1:28">
      <c r="A511" s="5">
        <v>503</v>
      </c>
      <c r="B511" s="5" t="s">
        <v>1937</v>
      </c>
      <c r="C511" s="5" t="s">
        <v>4264</v>
      </c>
      <c r="D511" s="5">
        <v>755.54</v>
      </c>
      <c r="E511" s="5">
        <v>245.91</v>
      </c>
      <c r="F511" s="179">
        <v>9.4971829821594955</v>
      </c>
      <c r="G511" s="179">
        <v>47.345684026645962</v>
      </c>
      <c r="H511" s="6">
        <v>860</v>
      </c>
      <c r="I511" s="5">
        <v>896</v>
      </c>
      <c r="J511" s="5" t="s">
        <v>4265</v>
      </c>
      <c r="K511" s="5" t="s">
        <v>2037</v>
      </c>
      <c r="L511" s="5" t="s">
        <v>3007</v>
      </c>
      <c r="M511" s="5" t="s">
        <v>4266</v>
      </c>
      <c r="P511" s="9">
        <v>14.6</v>
      </c>
      <c r="Q511" s="65">
        <v>1.56</v>
      </c>
      <c r="R511" s="5">
        <v>20</v>
      </c>
      <c r="S511" s="5" t="s">
        <v>3154</v>
      </c>
      <c r="T511" s="5">
        <v>12.03</v>
      </c>
      <c r="V511" s="5">
        <v>2.77</v>
      </c>
      <c r="W511" s="57">
        <v>73</v>
      </c>
      <c r="Y511" s="219">
        <v>166</v>
      </c>
      <c r="Z511" s="172">
        <v>24</v>
      </c>
      <c r="AA511" s="172">
        <v>26</v>
      </c>
      <c r="AB511" s="5" t="s">
        <v>1761</v>
      </c>
    </row>
    <row r="512" spans="1:28">
      <c r="A512" s="5">
        <v>504</v>
      </c>
      <c r="B512" s="5" t="s">
        <v>1938</v>
      </c>
      <c r="C512" s="5" t="s">
        <v>1003</v>
      </c>
      <c r="D512" s="5">
        <v>754.41</v>
      </c>
      <c r="E512" s="5">
        <v>242.36</v>
      </c>
      <c r="F512" s="179">
        <v>9.4810114622272526</v>
      </c>
      <c r="G512" s="179">
        <v>47.314030214540892</v>
      </c>
      <c r="H512" s="6">
        <v>1500</v>
      </c>
      <c r="I512" s="5">
        <v>1472</v>
      </c>
      <c r="J512" s="5" t="s">
        <v>1229</v>
      </c>
      <c r="K512" s="5" t="s">
        <v>2037</v>
      </c>
      <c r="L512" s="5" t="s">
        <v>1230</v>
      </c>
      <c r="M512" s="5" t="s">
        <v>3469</v>
      </c>
      <c r="P512" s="9">
        <v>25.41</v>
      </c>
      <c r="Q512" s="65">
        <v>1.77</v>
      </c>
      <c r="R512" s="5">
        <v>32</v>
      </c>
      <c r="S512" s="5" t="s">
        <v>3154</v>
      </c>
      <c r="T512" s="5">
        <v>12.73</v>
      </c>
      <c r="V512" s="5">
        <v>3.01</v>
      </c>
      <c r="W512" s="57">
        <v>100</v>
      </c>
      <c r="Y512" s="219">
        <v>137</v>
      </c>
      <c r="Z512" s="172">
        <v>16</v>
      </c>
      <c r="AA512" s="172">
        <v>23</v>
      </c>
      <c r="AB512" s="5" t="s">
        <v>1761</v>
      </c>
    </row>
    <row r="513" spans="1:28">
      <c r="A513" s="5">
        <v>505</v>
      </c>
      <c r="B513" s="5" t="s">
        <v>1939</v>
      </c>
      <c r="C513" s="5" t="s">
        <v>2266</v>
      </c>
      <c r="D513" s="5">
        <v>570.375</v>
      </c>
      <c r="E513" s="5">
        <v>115.94</v>
      </c>
      <c r="F513" s="179">
        <v>7.0548836605478416</v>
      </c>
      <c r="G513" s="179">
        <v>46.194266624133469</v>
      </c>
      <c r="H513" s="6">
        <v>1675</v>
      </c>
      <c r="I513" s="5">
        <v>1691</v>
      </c>
      <c r="J513" s="5" t="s">
        <v>2488</v>
      </c>
      <c r="K513" s="5" t="s">
        <v>2037</v>
      </c>
      <c r="L513" s="5" t="s">
        <v>3247</v>
      </c>
      <c r="M513" s="5" t="s">
        <v>2489</v>
      </c>
      <c r="P513" s="9">
        <v>5.94</v>
      </c>
      <c r="Q513" s="65">
        <v>0.43</v>
      </c>
      <c r="R513" s="5">
        <v>40</v>
      </c>
      <c r="S513" s="5" t="s">
        <v>3154</v>
      </c>
      <c r="T513" s="5">
        <v>12.35</v>
      </c>
      <c r="V513" s="5">
        <v>0.28999999999999998</v>
      </c>
      <c r="W513" s="57">
        <v>100</v>
      </c>
      <c r="Y513" s="219">
        <v>189</v>
      </c>
      <c r="Z513" s="172">
        <v>10</v>
      </c>
      <c r="AA513" s="172">
        <v>32</v>
      </c>
      <c r="AB513" s="5" t="s">
        <v>1761</v>
      </c>
    </row>
    <row r="514" spans="1:28">
      <c r="A514" s="5">
        <v>506</v>
      </c>
      <c r="B514" s="5" t="s">
        <v>1940</v>
      </c>
      <c r="C514" s="5" t="s">
        <v>2490</v>
      </c>
      <c r="D514" s="5">
        <v>574.23</v>
      </c>
      <c r="E514" s="5">
        <v>132.22999999999999</v>
      </c>
      <c r="F514" s="179">
        <v>7.1039197123657347</v>
      </c>
      <c r="G514" s="179">
        <v>46.340961974290451</v>
      </c>
      <c r="H514" s="6">
        <v>1655</v>
      </c>
      <c r="I514" s="5">
        <v>1697</v>
      </c>
      <c r="J514" s="5" t="s">
        <v>880</v>
      </c>
      <c r="K514" s="5" t="s">
        <v>2037</v>
      </c>
      <c r="L514" s="5" t="s">
        <v>1002</v>
      </c>
      <c r="M514" s="5" t="s">
        <v>4810</v>
      </c>
      <c r="P514" s="9">
        <v>10.81</v>
      </c>
      <c r="Q514" s="65">
        <v>0.92</v>
      </c>
      <c r="R514" s="5">
        <v>40</v>
      </c>
      <c r="S514" s="5" t="s">
        <v>3154</v>
      </c>
      <c r="T514" s="5">
        <v>13.85</v>
      </c>
      <c r="V514" s="5">
        <v>1.72</v>
      </c>
      <c r="W514" s="57">
        <v>100</v>
      </c>
      <c r="Y514" s="219">
        <v>199</v>
      </c>
      <c r="Z514" s="172">
        <v>30</v>
      </c>
      <c r="AA514" s="172">
        <v>10</v>
      </c>
      <c r="AB514" s="5" t="s">
        <v>1761</v>
      </c>
    </row>
    <row r="515" spans="1:28">
      <c r="A515" s="5">
        <v>507</v>
      </c>
      <c r="B515" s="5" t="s">
        <v>1941</v>
      </c>
      <c r="C515" s="5" t="s">
        <v>4811</v>
      </c>
      <c r="D515" s="5">
        <v>574.33000000000004</v>
      </c>
      <c r="E515" s="5">
        <v>132.02000000000001</v>
      </c>
      <c r="F515" s="179">
        <v>7.1052301477080206</v>
      </c>
      <c r="G515" s="179">
        <v>46.339076740847446</v>
      </c>
      <c r="H515" s="6">
        <v>1650</v>
      </c>
      <c r="I515" s="5">
        <v>1679</v>
      </c>
      <c r="J515" s="5" t="s">
        <v>880</v>
      </c>
      <c r="K515" s="5" t="s">
        <v>2037</v>
      </c>
      <c r="L515" s="5" t="s">
        <v>879</v>
      </c>
      <c r="M515" s="5" t="s">
        <v>1539</v>
      </c>
      <c r="P515" s="9">
        <v>8.23</v>
      </c>
      <c r="Q515" s="65">
        <v>0.47</v>
      </c>
      <c r="R515" s="5">
        <v>40</v>
      </c>
      <c r="S515" s="5" t="s">
        <v>3154</v>
      </c>
      <c r="T515" s="5">
        <v>13.86</v>
      </c>
      <c r="V515" s="5">
        <v>1.79</v>
      </c>
      <c r="W515" s="57">
        <v>100</v>
      </c>
      <c r="Y515" s="219">
        <v>174</v>
      </c>
      <c r="Z515" s="172">
        <v>12</v>
      </c>
      <c r="AA515" s="172">
        <v>15</v>
      </c>
      <c r="AB515" s="5" t="s">
        <v>1761</v>
      </c>
    </row>
    <row r="516" spans="1:28">
      <c r="A516" s="5">
        <v>508</v>
      </c>
      <c r="B516" s="5" t="s">
        <v>1942</v>
      </c>
      <c r="C516" s="5" t="s">
        <v>1540</v>
      </c>
      <c r="D516" s="5">
        <v>571.92999999999995</v>
      </c>
      <c r="E516" s="5">
        <v>141.01499999999999</v>
      </c>
      <c r="F516" s="179">
        <v>7.073515422360658</v>
      </c>
      <c r="G516" s="179">
        <v>46.419895474588884</v>
      </c>
      <c r="H516" s="6">
        <v>1410</v>
      </c>
      <c r="I516" s="5">
        <v>1381</v>
      </c>
      <c r="J516" s="5" t="s">
        <v>1744</v>
      </c>
      <c r="K516" s="5" t="s">
        <v>2037</v>
      </c>
      <c r="L516" s="5" t="s">
        <v>5661</v>
      </c>
      <c r="M516" s="5" t="s">
        <v>3672</v>
      </c>
      <c r="P516" s="9">
        <v>22.15</v>
      </c>
      <c r="Q516" s="65">
        <v>1.57</v>
      </c>
      <c r="R516" s="5">
        <v>40</v>
      </c>
      <c r="S516" s="5" t="s">
        <v>3154</v>
      </c>
      <c r="T516" s="5">
        <v>13.35</v>
      </c>
      <c r="V516" s="5">
        <v>2.0499999999999998</v>
      </c>
      <c r="W516" s="57">
        <v>100</v>
      </c>
      <c r="Y516" s="219">
        <v>171</v>
      </c>
      <c r="Z516" s="172">
        <v>17</v>
      </c>
      <c r="AA516" s="172">
        <v>40</v>
      </c>
      <c r="AB516" s="5" t="s">
        <v>1761</v>
      </c>
    </row>
    <row r="517" spans="1:28">
      <c r="A517" s="5">
        <v>509</v>
      </c>
      <c r="B517" s="5" t="s">
        <v>2446</v>
      </c>
      <c r="C517" s="5" t="s">
        <v>4110</v>
      </c>
      <c r="D517" s="5">
        <v>557.22500000000002</v>
      </c>
      <c r="E517" s="5">
        <v>148.52500000000001</v>
      </c>
      <c r="F517" s="179">
        <v>6.8815514687212769</v>
      </c>
      <c r="G517" s="179">
        <v>46.486674336973401</v>
      </c>
      <c r="H517" s="6">
        <v>745</v>
      </c>
      <c r="I517" s="5">
        <v>609</v>
      </c>
      <c r="J517" s="5" t="s">
        <v>3911</v>
      </c>
      <c r="K517" s="5" t="s">
        <v>2037</v>
      </c>
      <c r="L517" s="5" t="s">
        <v>3912</v>
      </c>
      <c r="M517" s="5" t="s">
        <v>3681</v>
      </c>
      <c r="P517" s="9">
        <v>28.03</v>
      </c>
      <c r="Q517" s="65">
        <v>2.66</v>
      </c>
      <c r="R517" s="5">
        <v>40</v>
      </c>
      <c r="S517" s="5" t="s">
        <v>3154</v>
      </c>
      <c r="T517" s="5">
        <v>13.51</v>
      </c>
      <c r="V517" s="5">
        <v>2.12</v>
      </c>
      <c r="W517" s="57">
        <v>200</v>
      </c>
      <c r="Y517" s="219">
        <v>134</v>
      </c>
      <c r="Z517" s="172">
        <v>13</v>
      </c>
      <c r="AA517" s="172">
        <v>40</v>
      </c>
      <c r="AB517" s="5" t="s">
        <v>1761</v>
      </c>
    </row>
    <row r="518" spans="1:28" s="10" customFormat="1">
      <c r="A518" s="5">
        <v>510</v>
      </c>
      <c r="B518" s="5" t="s">
        <v>2447</v>
      </c>
      <c r="C518" s="10" t="s">
        <v>696</v>
      </c>
      <c r="D518" s="10">
        <v>723.15</v>
      </c>
      <c r="E518" s="10">
        <v>182.73</v>
      </c>
      <c r="F518" s="179">
        <v>9.0514543629345869</v>
      </c>
      <c r="G518" s="179">
        <v>46.784348991564087</v>
      </c>
      <c r="H518" s="7">
        <v>1530</v>
      </c>
      <c r="I518" s="5">
        <v>1577</v>
      </c>
      <c r="J518" s="10" t="s">
        <v>697</v>
      </c>
      <c r="K518" s="10" t="s">
        <v>2037</v>
      </c>
      <c r="L518" s="10" t="s">
        <v>2912</v>
      </c>
      <c r="M518" s="10" t="s">
        <v>1336</v>
      </c>
      <c r="N518" s="88"/>
      <c r="P518" s="23">
        <v>3.88</v>
      </c>
      <c r="Q518" s="88">
        <v>0.45</v>
      </c>
      <c r="R518" s="10">
        <v>40</v>
      </c>
      <c r="S518" s="10" t="s">
        <v>3154</v>
      </c>
      <c r="T518" s="10">
        <v>14.07</v>
      </c>
      <c r="V518" s="10">
        <v>1.5</v>
      </c>
      <c r="W518" s="103">
        <v>100</v>
      </c>
      <c r="X518" s="88"/>
      <c r="Y518" s="221">
        <v>10.4</v>
      </c>
      <c r="Z518" s="222">
        <v>1.1000000000000001</v>
      </c>
      <c r="AA518" s="222">
        <v>20</v>
      </c>
      <c r="AB518" s="10" t="s">
        <v>1761</v>
      </c>
    </row>
    <row r="519" spans="1:28">
      <c r="A519" s="5">
        <v>511</v>
      </c>
      <c r="B519" s="5" t="s">
        <v>2448</v>
      </c>
      <c r="C519" s="5" t="s">
        <v>4400</v>
      </c>
      <c r="D519" s="5">
        <v>559.65</v>
      </c>
      <c r="E519" s="5">
        <v>118.26</v>
      </c>
      <c r="F519" s="179">
        <v>6.9157586418252981</v>
      </c>
      <c r="G519" s="179">
        <v>46.214578792913557</v>
      </c>
      <c r="H519" s="6">
        <v>1000</v>
      </c>
      <c r="I519" s="5">
        <v>1029</v>
      </c>
      <c r="J519" s="5" t="s">
        <v>4401</v>
      </c>
      <c r="K519" s="5" t="s">
        <v>2037</v>
      </c>
      <c r="L519" s="5" t="s">
        <v>4402</v>
      </c>
      <c r="M519" s="5" t="s">
        <v>4403</v>
      </c>
      <c r="P519" s="9">
        <v>6.56</v>
      </c>
      <c r="Q519" s="65">
        <v>0.56000000000000005</v>
      </c>
      <c r="R519" s="5">
        <v>40</v>
      </c>
      <c r="S519" s="5" t="s">
        <v>3154</v>
      </c>
      <c r="T519" s="5">
        <v>13.74</v>
      </c>
      <c r="V519" s="5">
        <v>1.35</v>
      </c>
      <c r="W519" s="57">
        <v>100</v>
      </c>
      <c r="Y519" s="219">
        <v>92.4</v>
      </c>
      <c r="Z519" s="172">
        <v>9.6</v>
      </c>
      <c r="AA519" s="172">
        <v>20</v>
      </c>
      <c r="AB519" s="5" t="s">
        <v>1761</v>
      </c>
    </row>
    <row r="520" spans="1:28">
      <c r="A520" s="5">
        <v>512</v>
      </c>
      <c r="B520" s="5" t="s">
        <v>2449</v>
      </c>
      <c r="C520" s="5" t="s">
        <v>4406</v>
      </c>
      <c r="D520" s="5">
        <v>617.25699999999995</v>
      </c>
      <c r="E520" s="5">
        <v>151.13399999999999</v>
      </c>
      <c r="F520" s="179">
        <v>7.6634865471228677</v>
      </c>
      <c r="G520" s="179">
        <v>46.51128708231451</v>
      </c>
      <c r="H520" s="6">
        <v>776</v>
      </c>
      <c r="I520" s="5">
        <v>1453</v>
      </c>
      <c r="J520" s="5" t="s">
        <v>4407</v>
      </c>
      <c r="K520" s="5" t="s">
        <v>2037</v>
      </c>
      <c r="L520" s="5" t="s">
        <v>1139</v>
      </c>
      <c r="M520" s="5" t="s">
        <v>5081</v>
      </c>
      <c r="P520" s="9">
        <v>5.27</v>
      </c>
      <c r="Q520" s="65">
        <v>1.37</v>
      </c>
      <c r="R520" s="5">
        <v>14</v>
      </c>
      <c r="S520" s="5" t="s">
        <v>3154</v>
      </c>
      <c r="T520" s="5">
        <v>13.9</v>
      </c>
      <c r="V520" s="5">
        <v>1.06</v>
      </c>
      <c r="W520" s="57">
        <v>4</v>
      </c>
      <c r="Y520" s="219">
        <v>107</v>
      </c>
      <c r="Z520" s="172">
        <v>12</v>
      </c>
      <c r="AA520" s="172">
        <v>20</v>
      </c>
      <c r="AB520" s="5" t="s">
        <v>1761</v>
      </c>
    </row>
    <row r="521" spans="1:28">
      <c r="A521" s="5">
        <v>513</v>
      </c>
      <c r="B521" s="5" t="s">
        <v>1943</v>
      </c>
      <c r="C521" s="5" t="s">
        <v>4203</v>
      </c>
      <c r="D521" s="5">
        <v>749.35</v>
      </c>
      <c r="E521" s="5">
        <v>187.78</v>
      </c>
      <c r="F521" s="179">
        <v>9.39610007118001</v>
      </c>
      <c r="G521" s="179">
        <v>46.824402970574596</v>
      </c>
      <c r="H521" s="6">
        <v>600</v>
      </c>
      <c r="I521" s="5">
        <v>611</v>
      </c>
      <c r="J521" s="5" t="s">
        <v>1372</v>
      </c>
      <c r="K521" s="5" t="s">
        <v>2037</v>
      </c>
      <c r="L521" s="5" t="s">
        <v>1226</v>
      </c>
      <c r="M521" s="5" t="s">
        <v>984</v>
      </c>
      <c r="P521" s="9">
        <v>1.62</v>
      </c>
      <c r="Q521" s="65">
        <v>0.2</v>
      </c>
      <c r="R521" s="5">
        <v>40</v>
      </c>
      <c r="S521" s="5" t="s">
        <v>3154</v>
      </c>
      <c r="T521" s="5">
        <v>14.73</v>
      </c>
      <c r="V521" s="5">
        <v>0.98</v>
      </c>
      <c r="W521" s="57">
        <v>16</v>
      </c>
      <c r="Y521" s="219">
        <v>8.6999999999999993</v>
      </c>
      <c r="Z521" s="172">
        <v>0.9</v>
      </c>
      <c r="AA521" s="172">
        <v>20</v>
      </c>
      <c r="AB521" s="5" t="s">
        <v>1761</v>
      </c>
    </row>
    <row r="522" spans="1:28" s="10" customFormat="1">
      <c r="A522" s="5">
        <v>514</v>
      </c>
      <c r="B522" s="5" t="s">
        <v>3273</v>
      </c>
      <c r="C522" s="10" t="s">
        <v>985</v>
      </c>
      <c r="D522" s="10">
        <v>721.15</v>
      </c>
      <c r="E522" s="10">
        <v>185</v>
      </c>
      <c r="F522" s="179">
        <v>9.0258702147818877</v>
      </c>
      <c r="G522" s="179">
        <v>46.805131133606466</v>
      </c>
      <c r="H522" s="7">
        <v>1880</v>
      </c>
      <c r="I522" s="5">
        <v>1887</v>
      </c>
      <c r="J522" s="10" t="s">
        <v>986</v>
      </c>
      <c r="K522" s="10" t="s">
        <v>2037</v>
      </c>
      <c r="L522" s="10" t="s">
        <v>1746</v>
      </c>
      <c r="M522" s="10" t="s">
        <v>4202</v>
      </c>
      <c r="N522" s="88"/>
      <c r="P522" s="23">
        <v>3.57</v>
      </c>
      <c r="Q522" s="88">
        <v>0.28999999999999998</v>
      </c>
      <c r="R522" s="10">
        <v>40</v>
      </c>
      <c r="S522" s="10" t="s">
        <v>3154</v>
      </c>
      <c r="T522" s="10">
        <v>14.17</v>
      </c>
      <c r="V522" s="10">
        <v>1.53</v>
      </c>
      <c r="W522" s="103">
        <v>100</v>
      </c>
      <c r="X522" s="88"/>
      <c r="Y522" s="221">
        <v>13.6</v>
      </c>
      <c r="Z522" s="222">
        <v>1.2</v>
      </c>
      <c r="AA522" s="222">
        <v>20</v>
      </c>
      <c r="AB522" s="10" t="s">
        <v>1761</v>
      </c>
    </row>
    <row r="523" spans="1:28" s="10" customFormat="1">
      <c r="A523" s="5">
        <v>515</v>
      </c>
      <c r="B523" s="5" t="s">
        <v>3274</v>
      </c>
      <c r="C523" s="10" t="s">
        <v>1718</v>
      </c>
      <c r="D523" s="10">
        <v>693.1</v>
      </c>
      <c r="E523" s="10">
        <v>185.39</v>
      </c>
      <c r="F523" s="179">
        <v>8.6585235191804131</v>
      </c>
      <c r="G523" s="179">
        <v>46.813151330666848</v>
      </c>
      <c r="H523" s="7">
        <v>485</v>
      </c>
      <c r="I523" s="5">
        <v>553</v>
      </c>
      <c r="J523" s="10" t="s">
        <v>4665</v>
      </c>
      <c r="K523" s="10" t="s">
        <v>2037</v>
      </c>
      <c r="L523" s="10" t="s">
        <v>4200</v>
      </c>
      <c r="M523" s="10" t="s">
        <v>4202</v>
      </c>
      <c r="N523" s="88"/>
      <c r="P523" s="23">
        <v>7.15</v>
      </c>
      <c r="Q523" s="88">
        <v>0.45</v>
      </c>
      <c r="R523" s="10">
        <v>40</v>
      </c>
      <c r="S523" s="10" t="s">
        <v>3154</v>
      </c>
      <c r="T523" s="10">
        <v>14.34</v>
      </c>
      <c r="V523" s="10">
        <v>1.1599999999999999</v>
      </c>
      <c r="W523" s="103">
        <v>100</v>
      </c>
      <c r="X523" s="88"/>
      <c r="Y523" s="221">
        <v>100</v>
      </c>
      <c r="Z523" s="222">
        <v>10</v>
      </c>
      <c r="AA523" s="222">
        <v>20</v>
      </c>
      <c r="AB523" s="10" t="s">
        <v>1761</v>
      </c>
    </row>
    <row r="524" spans="1:28" s="10" customFormat="1">
      <c r="A524" s="5">
        <v>516</v>
      </c>
      <c r="B524" s="5" t="s">
        <v>3275</v>
      </c>
      <c r="C524" s="10" t="s">
        <v>693</v>
      </c>
      <c r="D524" s="10">
        <v>694.13</v>
      </c>
      <c r="E524" s="10">
        <v>181.17</v>
      </c>
      <c r="F524" s="179">
        <v>8.6711488628014521</v>
      </c>
      <c r="G524" s="179">
        <v>46.775050567574588</v>
      </c>
      <c r="H524" s="7">
        <v>510</v>
      </c>
      <c r="I524" s="5">
        <v>521</v>
      </c>
      <c r="J524" s="10" t="s">
        <v>3947</v>
      </c>
      <c r="K524" s="10" t="s">
        <v>2037</v>
      </c>
      <c r="L524" s="10" t="s">
        <v>2330</v>
      </c>
      <c r="M524" s="10" t="s">
        <v>4202</v>
      </c>
      <c r="N524" s="88"/>
      <c r="P524" s="23">
        <v>6.66</v>
      </c>
      <c r="Q524" s="88">
        <v>0.47</v>
      </c>
      <c r="R524" s="10">
        <v>40</v>
      </c>
      <c r="S524" s="10" t="s">
        <v>3154</v>
      </c>
      <c r="T524" s="10">
        <v>13.99</v>
      </c>
      <c r="V524" s="10">
        <v>1.07</v>
      </c>
      <c r="W524" s="103">
        <v>32</v>
      </c>
      <c r="X524" s="88"/>
      <c r="Y524" s="221">
        <v>13.7</v>
      </c>
      <c r="Z524" s="222">
        <v>1.6</v>
      </c>
      <c r="AA524" s="222">
        <v>20</v>
      </c>
      <c r="AB524" s="10" t="s">
        <v>1761</v>
      </c>
    </row>
    <row r="525" spans="1:28" s="10" customFormat="1">
      <c r="A525" s="5">
        <v>517</v>
      </c>
      <c r="B525" s="5" t="s">
        <v>3276</v>
      </c>
      <c r="C525" s="10" t="s">
        <v>4152</v>
      </c>
      <c r="D525" s="10">
        <v>720.32500000000005</v>
      </c>
      <c r="E525" s="10">
        <v>187.57</v>
      </c>
      <c r="F525" s="179">
        <v>9.0157412710374363</v>
      </c>
      <c r="G525" s="179">
        <v>46.828394198811196</v>
      </c>
      <c r="H525" s="7">
        <v>1845</v>
      </c>
      <c r="I525" s="5">
        <v>1858</v>
      </c>
      <c r="J525" s="10" t="s">
        <v>1944</v>
      </c>
      <c r="K525" s="10" t="s">
        <v>2037</v>
      </c>
      <c r="L525" s="10" t="s">
        <v>2730</v>
      </c>
      <c r="M525" s="10" t="s">
        <v>2561</v>
      </c>
      <c r="N525" s="88"/>
      <c r="P525" s="23">
        <v>5</v>
      </c>
      <c r="Q525" s="88">
        <v>0.4</v>
      </c>
      <c r="R525" s="10">
        <v>40</v>
      </c>
      <c r="S525" s="10" t="s">
        <v>3154</v>
      </c>
      <c r="T525" s="10">
        <v>14.52</v>
      </c>
      <c r="V525" s="10">
        <v>1.64</v>
      </c>
      <c r="W525" s="103">
        <v>100</v>
      </c>
      <c r="X525" s="88"/>
      <c r="Y525" s="221">
        <v>28.9</v>
      </c>
      <c r="Z525" s="222">
        <v>2.7</v>
      </c>
      <c r="AA525" s="222">
        <v>20</v>
      </c>
      <c r="AB525" s="10" t="s">
        <v>1761</v>
      </c>
    </row>
    <row r="526" spans="1:28" s="10" customFormat="1">
      <c r="A526" s="5">
        <v>518</v>
      </c>
      <c r="B526" s="5" t="s">
        <v>3277</v>
      </c>
      <c r="C526" s="10" t="s">
        <v>2562</v>
      </c>
      <c r="D526" s="10">
        <v>750.56</v>
      </c>
      <c r="E526" s="10">
        <v>197.39</v>
      </c>
      <c r="F526" s="179">
        <v>9.4151256577992957</v>
      </c>
      <c r="G526" s="179">
        <v>46.910548120748238</v>
      </c>
      <c r="H526" s="7">
        <v>1205</v>
      </c>
      <c r="I526" s="5">
        <v>1198</v>
      </c>
      <c r="J526" s="10" t="s">
        <v>2563</v>
      </c>
      <c r="K526" s="10" t="s">
        <v>2037</v>
      </c>
      <c r="L526" s="10" t="s">
        <v>5023</v>
      </c>
      <c r="M526" s="10" t="s">
        <v>2535</v>
      </c>
      <c r="N526" s="88"/>
      <c r="P526" s="23">
        <v>2.4</v>
      </c>
      <c r="Q526" s="88">
        <v>0.3</v>
      </c>
      <c r="R526" s="10">
        <v>40</v>
      </c>
      <c r="S526" s="10" t="s">
        <v>3154</v>
      </c>
      <c r="T526" s="10">
        <v>14.79</v>
      </c>
      <c r="V526" s="10">
        <v>1.81</v>
      </c>
      <c r="W526" s="103">
        <v>100</v>
      </c>
      <c r="X526" s="88"/>
      <c r="Y526" s="221">
        <v>10.4</v>
      </c>
      <c r="Z526" s="222">
        <v>1.2</v>
      </c>
      <c r="AA526" s="222">
        <v>20</v>
      </c>
      <c r="AB526" s="10" t="s">
        <v>1761</v>
      </c>
    </row>
    <row r="527" spans="1:28">
      <c r="A527" s="5">
        <v>519</v>
      </c>
      <c r="B527" s="5" t="s">
        <v>3278</v>
      </c>
      <c r="C527" s="5" t="s">
        <v>4840</v>
      </c>
      <c r="D527" s="5">
        <v>567.28</v>
      </c>
      <c r="E527" s="5">
        <v>114.62</v>
      </c>
      <c r="F527" s="179">
        <v>7.0148850049842579</v>
      </c>
      <c r="G527" s="179">
        <v>46.182249441816666</v>
      </c>
      <c r="H527" s="6">
        <v>560</v>
      </c>
      <c r="I527" s="5">
        <v>568</v>
      </c>
      <c r="J527" s="5" t="s">
        <v>4841</v>
      </c>
      <c r="K527" s="5" t="s">
        <v>2037</v>
      </c>
      <c r="L527" s="5" t="s">
        <v>4660</v>
      </c>
      <c r="M527" s="5" t="s">
        <v>2527</v>
      </c>
      <c r="P527" s="9">
        <v>5</v>
      </c>
      <c r="Q527" s="65">
        <v>0.3</v>
      </c>
      <c r="R527" s="5">
        <v>40</v>
      </c>
      <c r="S527" s="5" t="s">
        <v>3154</v>
      </c>
      <c r="T527" s="5">
        <v>13.8</v>
      </c>
      <c r="V527" s="5">
        <v>1.76</v>
      </c>
      <c r="W527" s="57">
        <v>100</v>
      </c>
      <c r="Y527" s="219">
        <v>122</v>
      </c>
      <c r="Z527" s="172">
        <v>13</v>
      </c>
      <c r="AA527" s="172">
        <v>20</v>
      </c>
      <c r="AB527" s="5" t="s">
        <v>3154</v>
      </c>
    </row>
    <row r="528" spans="1:28">
      <c r="A528" s="5">
        <v>520</v>
      </c>
      <c r="B528" s="5" t="s">
        <v>3279</v>
      </c>
      <c r="C528" s="5" t="s">
        <v>2773</v>
      </c>
      <c r="D528" s="5">
        <v>616.17999999999995</v>
      </c>
      <c r="E528" s="5">
        <v>129.97</v>
      </c>
      <c r="F528" s="179">
        <v>7.6487158006124911</v>
      </c>
      <c r="G528" s="179">
        <v>46.320931393653574</v>
      </c>
      <c r="H528" s="6">
        <v>970</v>
      </c>
      <c r="I528" s="5">
        <v>976</v>
      </c>
      <c r="J528" s="5" t="s">
        <v>4666</v>
      </c>
      <c r="K528" s="5" t="s">
        <v>2037</v>
      </c>
      <c r="L528" s="5" t="s">
        <v>3679</v>
      </c>
      <c r="M528" s="5" t="s">
        <v>4667</v>
      </c>
      <c r="P528" s="9">
        <v>5.4</v>
      </c>
      <c r="Q528" s="65">
        <v>0.5</v>
      </c>
      <c r="R528" s="5">
        <v>38</v>
      </c>
      <c r="S528" s="5" t="s">
        <v>3154</v>
      </c>
      <c r="T528" s="5">
        <v>13.41</v>
      </c>
      <c r="V528" s="5">
        <v>1.9</v>
      </c>
      <c r="W528" s="57">
        <v>13</v>
      </c>
      <c r="Y528" s="219">
        <v>16.2</v>
      </c>
      <c r="Z528" s="172">
        <v>1.6</v>
      </c>
      <c r="AA528" s="172">
        <v>20</v>
      </c>
      <c r="AB528" s="5" t="s">
        <v>3154</v>
      </c>
    </row>
    <row r="529" spans="1:25">
      <c r="A529" s="5">
        <v>521</v>
      </c>
      <c r="B529" s="5" t="s">
        <v>3287</v>
      </c>
      <c r="C529" s="5" t="s">
        <v>4136</v>
      </c>
      <c r="D529" s="5">
        <v>577.17999999999995</v>
      </c>
      <c r="E529" s="5">
        <v>111.74</v>
      </c>
      <c r="F529" s="179">
        <v>7.1432373762918679</v>
      </c>
      <c r="G529" s="179">
        <v>46.156750522384385</v>
      </c>
      <c r="H529" s="6">
        <v>545</v>
      </c>
      <c r="I529" s="5">
        <v>564</v>
      </c>
      <c r="J529" s="5" t="s">
        <v>659</v>
      </c>
      <c r="K529" s="5" t="s">
        <v>2038</v>
      </c>
      <c r="L529" s="5" t="s">
        <v>660</v>
      </c>
      <c r="M529" s="5" t="s">
        <v>851</v>
      </c>
      <c r="P529" s="9">
        <v>2.71</v>
      </c>
      <c r="Q529" s="65">
        <v>0.57999999999999996</v>
      </c>
      <c r="R529" s="5">
        <v>17</v>
      </c>
      <c r="S529" s="5" t="s">
        <v>3154</v>
      </c>
      <c r="T529" s="5">
        <v>13.87</v>
      </c>
      <c r="V529" s="5">
        <v>0.42</v>
      </c>
      <c r="W529" s="57">
        <v>3</v>
      </c>
    </row>
    <row r="530" spans="1:25">
      <c r="A530" s="5">
        <v>522</v>
      </c>
      <c r="B530" s="5" t="s">
        <v>3288</v>
      </c>
      <c r="C530" s="5" t="s">
        <v>1411</v>
      </c>
      <c r="D530" s="5">
        <v>568.78</v>
      </c>
      <c r="E530" s="5">
        <v>115.02</v>
      </c>
      <c r="F530" s="179">
        <v>7.0342842520106696</v>
      </c>
      <c r="G530" s="179">
        <v>46.185918789612664</v>
      </c>
      <c r="H530" s="6">
        <v>450</v>
      </c>
      <c r="I530" s="5">
        <v>461</v>
      </c>
      <c r="J530" s="5" t="s">
        <v>1217</v>
      </c>
      <c r="K530" s="5" t="s">
        <v>2038</v>
      </c>
      <c r="L530" s="5" t="s">
        <v>778</v>
      </c>
      <c r="M530" s="5" t="s">
        <v>702</v>
      </c>
      <c r="P530" s="9">
        <v>4.16</v>
      </c>
      <c r="Q530" s="65">
        <v>0.31</v>
      </c>
      <c r="R530" s="5">
        <v>40</v>
      </c>
      <c r="S530" s="5" t="s">
        <v>3154</v>
      </c>
      <c r="T530" s="5">
        <v>14.08</v>
      </c>
      <c r="V530" s="5">
        <v>1.65</v>
      </c>
      <c r="W530" s="57">
        <v>48</v>
      </c>
      <c r="X530" s="5"/>
      <c r="Y530" s="172"/>
    </row>
    <row r="531" spans="1:25">
      <c r="A531" s="5">
        <v>523</v>
      </c>
      <c r="B531" s="5" t="s">
        <v>3289</v>
      </c>
      <c r="C531" s="5" t="s">
        <v>2725</v>
      </c>
      <c r="D531" s="5">
        <v>686.47</v>
      </c>
      <c r="E531" s="5">
        <v>212</v>
      </c>
      <c r="F531" s="179">
        <v>8.5767199610546818</v>
      </c>
      <c r="G531" s="179">
        <v>47.053383183533242</v>
      </c>
      <c r="H531" s="6">
        <v>590</v>
      </c>
      <c r="I531" s="5">
        <v>602</v>
      </c>
      <c r="J531" s="5" t="s">
        <v>2726</v>
      </c>
      <c r="K531" s="5" t="s">
        <v>2038</v>
      </c>
      <c r="L531" s="5" t="s">
        <v>2727</v>
      </c>
      <c r="M531" s="5" t="s">
        <v>5014</v>
      </c>
      <c r="P531" s="9">
        <v>43.28</v>
      </c>
      <c r="Q531" s="65">
        <v>6.89</v>
      </c>
      <c r="R531" s="5">
        <v>23</v>
      </c>
      <c r="S531" s="5" t="s">
        <v>3154</v>
      </c>
      <c r="T531" s="5">
        <v>11.36</v>
      </c>
      <c r="V531" s="5">
        <v>3.11</v>
      </c>
      <c r="W531" s="57">
        <v>91</v>
      </c>
      <c r="X531" s="5"/>
      <c r="Y531" s="172"/>
    </row>
    <row r="532" spans="1:25">
      <c r="A532" s="5">
        <v>524</v>
      </c>
      <c r="B532" s="5" t="s">
        <v>3290</v>
      </c>
      <c r="C532" s="5" t="s">
        <v>2913</v>
      </c>
      <c r="D532" s="5">
        <v>690.11</v>
      </c>
      <c r="E532" s="5">
        <v>190.29</v>
      </c>
      <c r="F532" s="179">
        <v>8.6203184812578808</v>
      </c>
      <c r="G532" s="179">
        <v>46.857634964451172</v>
      </c>
      <c r="H532" s="6">
        <v>675</v>
      </c>
      <c r="I532" s="5">
        <v>714</v>
      </c>
      <c r="J532" s="5" t="s">
        <v>2914</v>
      </c>
      <c r="K532" s="5" t="s">
        <v>2038</v>
      </c>
      <c r="L532" s="5" t="s">
        <v>3256</v>
      </c>
      <c r="M532" s="5" t="s">
        <v>1462</v>
      </c>
      <c r="P532" s="9">
        <v>6.27</v>
      </c>
      <c r="Q532" s="65">
        <v>1.1299999999999999</v>
      </c>
      <c r="R532" s="5">
        <v>17</v>
      </c>
      <c r="S532" s="5" t="s">
        <v>3154</v>
      </c>
      <c r="T532" s="5">
        <v>13.68</v>
      </c>
      <c r="V532" s="5">
        <v>1.4</v>
      </c>
      <c r="W532" s="57">
        <v>18</v>
      </c>
      <c r="X532" s="5"/>
      <c r="Y532" s="172"/>
    </row>
    <row r="533" spans="1:25">
      <c r="A533" s="5">
        <v>525</v>
      </c>
      <c r="B533" s="5" t="s">
        <v>3291</v>
      </c>
      <c r="C533" s="5" t="s">
        <v>2923</v>
      </c>
      <c r="D533" s="5">
        <v>689.18</v>
      </c>
      <c r="E533" s="5">
        <v>192.34</v>
      </c>
      <c r="F533" s="179">
        <v>8.6085252695310075</v>
      </c>
      <c r="G533" s="179">
        <v>46.876198638709837</v>
      </c>
      <c r="H533" s="6">
        <v>520</v>
      </c>
      <c r="I533" s="5">
        <v>543</v>
      </c>
      <c r="J533" s="5" t="s">
        <v>3420</v>
      </c>
      <c r="K533" s="5" t="s">
        <v>2038</v>
      </c>
      <c r="L533" s="5" t="s">
        <v>3256</v>
      </c>
      <c r="M533" s="5" t="s">
        <v>1462</v>
      </c>
      <c r="P533" s="9">
        <v>8.33</v>
      </c>
      <c r="Q533" s="65">
        <v>0.64</v>
      </c>
      <c r="R533" s="5">
        <v>38</v>
      </c>
      <c r="S533" s="5" t="s">
        <v>3154</v>
      </c>
      <c r="T533" s="5">
        <v>13.21</v>
      </c>
      <c r="V533" s="5">
        <v>2.0699999999999998</v>
      </c>
      <c r="W533" s="57">
        <v>100</v>
      </c>
      <c r="X533" s="5"/>
      <c r="Y533" s="172"/>
    </row>
    <row r="534" spans="1:25">
      <c r="A534" s="5">
        <v>526</v>
      </c>
      <c r="B534" s="5" t="s">
        <v>3292</v>
      </c>
      <c r="C534" s="5" t="s">
        <v>2581</v>
      </c>
      <c r="D534" s="5">
        <v>763.5</v>
      </c>
      <c r="E534" s="5">
        <v>204.96</v>
      </c>
      <c r="F534" s="179">
        <v>9.5876382796325412</v>
      </c>
      <c r="G534" s="179">
        <v>46.975558851993618</v>
      </c>
      <c r="H534" s="6">
        <v>530</v>
      </c>
      <c r="I534" s="5">
        <v>560</v>
      </c>
      <c r="J534" s="5" t="s">
        <v>4315</v>
      </c>
      <c r="K534" s="5" t="s">
        <v>2038</v>
      </c>
      <c r="L534" s="5" t="s">
        <v>3007</v>
      </c>
      <c r="M534" s="5" t="s">
        <v>2220</v>
      </c>
      <c r="P534" s="9">
        <v>4.17</v>
      </c>
      <c r="Q534" s="65">
        <v>0.77</v>
      </c>
      <c r="R534" s="5">
        <v>33</v>
      </c>
      <c r="S534" s="5" t="s">
        <v>3154</v>
      </c>
      <c r="T534" s="5">
        <v>14.1</v>
      </c>
      <c r="V534" s="5">
        <v>1.56</v>
      </c>
      <c r="W534" s="57">
        <v>10</v>
      </c>
      <c r="X534" s="5"/>
      <c r="Y534" s="172"/>
    </row>
    <row r="535" spans="1:25">
      <c r="A535" s="5">
        <v>527</v>
      </c>
      <c r="B535" s="5" t="s">
        <v>3293</v>
      </c>
      <c r="C535" s="5" t="s">
        <v>2221</v>
      </c>
      <c r="D535" s="5">
        <v>759.75</v>
      </c>
      <c r="E535" s="5">
        <v>203.47</v>
      </c>
      <c r="F535" s="179">
        <v>9.5378486700850615</v>
      </c>
      <c r="G535" s="179">
        <v>46.963073997022654</v>
      </c>
      <c r="H535" s="6">
        <v>760</v>
      </c>
      <c r="I535" s="5">
        <v>853</v>
      </c>
      <c r="J535" s="5" t="s">
        <v>2461</v>
      </c>
      <c r="K535" s="5" t="s">
        <v>2038</v>
      </c>
      <c r="L535" s="5" t="s">
        <v>2352</v>
      </c>
      <c r="M535" s="5" t="s">
        <v>1462</v>
      </c>
      <c r="P535" s="9">
        <v>4.82</v>
      </c>
      <c r="Q535" s="65">
        <v>0.52</v>
      </c>
      <c r="R535" s="5">
        <v>40</v>
      </c>
      <c r="S535" s="5" t="s">
        <v>3154</v>
      </c>
      <c r="T535" s="5">
        <v>13.2</v>
      </c>
      <c r="V535" s="5">
        <v>2.33</v>
      </c>
      <c r="W535" s="57">
        <v>11</v>
      </c>
      <c r="X535" s="5"/>
      <c r="Y535" s="172"/>
    </row>
    <row r="536" spans="1:25">
      <c r="A536" s="5">
        <v>528</v>
      </c>
      <c r="B536" s="5" t="s">
        <v>3294</v>
      </c>
      <c r="C536" s="5" t="s">
        <v>3359</v>
      </c>
      <c r="D536" s="5">
        <v>748.63</v>
      </c>
      <c r="E536" s="5">
        <v>202.33</v>
      </c>
      <c r="F536" s="179">
        <v>9.3914140066668281</v>
      </c>
      <c r="G536" s="179">
        <v>46.955405326197543</v>
      </c>
      <c r="H536" s="6">
        <v>2755</v>
      </c>
      <c r="I536" s="5">
        <v>2711</v>
      </c>
      <c r="J536" s="5" t="s">
        <v>3360</v>
      </c>
      <c r="K536" s="5" t="s">
        <v>2038</v>
      </c>
      <c r="L536" s="5" t="s">
        <v>3361</v>
      </c>
      <c r="M536" s="5" t="s">
        <v>3362</v>
      </c>
      <c r="P536" s="9">
        <v>6.91</v>
      </c>
      <c r="Q536" s="65">
        <v>0.6</v>
      </c>
      <c r="R536" s="5">
        <v>35</v>
      </c>
      <c r="S536" s="5" t="s">
        <v>3154</v>
      </c>
      <c r="T536" s="5">
        <v>14.44</v>
      </c>
      <c r="V536" s="5">
        <v>1.08</v>
      </c>
      <c r="W536" s="57">
        <v>43</v>
      </c>
      <c r="X536" s="5"/>
      <c r="Y536" s="172"/>
    </row>
    <row r="537" spans="1:25">
      <c r="A537" s="5">
        <v>529</v>
      </c>
      <c r="B537" s="5" t="s">
        <v>3295</v>
      </c>
      <c r="C537" s="5" t="s">
        <v>3363</v>
      </c>
      <c r="D537" s="5">
        <v>748.56</v>
      </c>
      <c r="E537" s="5">
        <v>202</v>
      </c>
      <c r="F537" s="179">
        <v>9.3903868239443895</v>
      </c>
      <c r="G537" s="179">
        <v>46.952453489742894</v>
      </c>
      <c r="H537" s="6">
        <v>2580</v>
      </c>
      <c r="I537" s="5">
        <v>2517</v>
      </c>
      <c r="J537" s="5" t="s">
        <v>2808</v>
      </c>
      <c r="K537" s="5" t="s">
        <v>2038</v>
      </c>
      <c r="L537" s="5" t="s">
        <v>2352</v>
      </c>
      <c r="M537" s="5" t="s">
        <v>1462</v>
      </c>
      <c r="P537" s="9">
        <v>6.96</v>
      </c>
      <c r="Q537" s="65">
        <v>0.84</v>
      </c>
      <c r="R537" s="5">
        <v>24</v>
      </c>
      <c r="S537" s="5" t="s">
        <v>3154</v>
      </c>
      <c r="T537" s="5">
        <v>13.67</v>
      </c>
      <c r="V537" s="5">
        <v>2.83</v>
      </c>
      <c r="W537" s="57">
        <v>63</v>
      </c>
      <c r="X537" s="5"/>
      <c r="Y537" s="172"/>
    </row>
    <row r="538" spans="1:25">
      <c r="A538" s="5">
        <v>530</v>
      </c>
      <c r="B538" s="5" t="s">
        <v>3296</v>
      </c>
      <c r="C538" s="5" t="s">
        <v>3673</v>
      </c>
      <c r="D538" s="5">
        <v>564.29</v>
      </c>
      <c r="E538" s="5">
        <v>121.33499999999999</v>
      </c>
      <c r="F538" s="179">
        <v>6.9756498817320267</v>
      </c>
      <c r="G538" s="179">
        <v>46.242501767439947</v>
      </c>
      <c r="H538" s="6">
        <v>400</v>
      </c>
      <c r="I538" s="5">
        <v>412</v>
      </c>
      <c r="J538" s="5" t="s">
        <v>3674</v>
      </c>
      <c r="K538" s="5" t="s">
        <v>2038</v>
      </c>
      <c r="L538" s="5" t="s">
        <v>3436</v>
      </c>
      <c r="M538" s="5" t="s">
        <v>3437</v>
      </c>
      <c r="P538" s="9">
        <v>7.54</v>
      </c>
      <c r="Q538" s="65">
        <v>0.66</v>
      </c>
      <c r="R538" s="5">
        <v>40</v>
      </c>
      <c r="S538" s="5" t="s">
        <v>3154</v>
      </c>
      <c r="T538" s="5">
        <v>13.6</v>
      </c>
      <c r="V538" s="5">
        <v>2.16</v>
      </c>
      <c r="W538" s="57">
        <v>58</v>
      </c>
      <c r="X538" s="5"/>
      <c r="Y538" s="172"/>
    </row>
    <row r="539" spans="1:25">
      <c r="A539" s="5">
        <v>531</v>
      </c>
      <c r="B539" s="5" t="s">
        <v>3297</v>
      </c>
      <c r="C539" s="5" t="s">
        <v>3438</v>
      </c>
      <c r="D539" s="5">
        <v>559.95500000000004</v>
      </c>
      <c r="E539" s="5">
        <v>146.44999999999999</v>
      </c>
      <c r="F539" s="179">
        <v>6.9172844012122425</v>
      </c>
      <c r="G539" s="179">
        <v>46.468177590530715</v>
      </c>
      <c r="H539" s="6">
        <v>950</v>
      </c>
      <c r="I539" s="5">
        <v>996</v>
      </c>
      <c r="J539" s="5" t="s">
        <v>3439</v>
      </c>
      <c r="K539" s="5" t="s">
        <v>2038</v>
      </c>
      <c r="L539" s="5" t="s">
        <v>4108</v>
      </c>
      <c r="M539" s="5" t="s">
        <v>4109</v>
      </c>
      <c r="P539" s="9">
        <v>10.02</v>
      </c>
      <c r="Q539" s="65">
        <v>1.48</v>
      </c>
      <c r="R539" s="5">
        <v>19</v>
      </c>
      <c r="S539" s="5" t="s">
        <v>3154</v>
      </c>
      <c r="T539" s="5">
        <v>10.69</v>
      </c>
      <c r="V539" s="5">
        <v>4.26</v>
      </c>
      <c r="W539" s="57">
        <v>27</v>
      </c>
      <c r="X539" s="5"/>
      <c r="Y539" s="172"/>
    </row>
    <row r="540" spans="1:25">
      <c r="A540" s="5">
        <v>532</v>
      </c>
      <c r="B540" s="5" t="s">
        <v>3549</v>
      </c>
      <c r="C540" s="5" t="s">
        <v>3682</v>
      </c>
      <c r="D540" s="5">
        <v>553.66</v>
      </c>
      <c r="E540" s="5">
        <v>151.97999999999999</v>
      </c>
      <c r="F540" s="179">
        <v>6.8347777904677072</v>
      </c>
      <c r="G540" s="179">
        <v>46.5175161439563</v>
      </c>
      <c r="H540" s="6">
        <v>700</v>
      </c>
      <c r="I540" s="5">
        <v>711</v>
      </c>
      <c r="J540" s="5" t="s">
        <v>3683</v>
      </c>
      <c r="K540" s="5" t="s">
        <v>2038</v>
      </c>
      <c r="L540" s="5" t="s">
        <v>1578</v>
      </c>
      <c r="M540" s="5" t="s">
        <v>4266</v>
      </c>
      <c r="P540" s="9">
        <v>55.9</v>
      </c>
      <c r="Q540" s="65">
        <v>6.1</v>
      </c>
      <c r="R540" s="5">
        <v>40</v>
      </c>
      <c r="S540" s="5" t="s">
        <v>3154</v>
      </c>
      <c r="T540" s="5">
        <v>11.61</v>
      </c>
      <c r="V540" s="5">
        <v>2.29</v>
      </c>
      <c r="W540" s="57">
        <v>200</v>
      </c>
      <c r="X540" s="5"/>
      <c r="Y540" s="172"/>
    </row>
    <row r="541" spans="1:25">
      <c r="A541" s="5">
        <v>533</v>
      </c>
      <c r="B541" s="5" t="s">
        <v>3550</v>
      </c>
      <c r="C541" s="5" t="s">
        <v>1579</v>
      </c>
      <c r="D541" s="5">
        <v>616.4</v>
      </c>
      <c r="E541" s="5">
        <v>158.47999999999999</v>
      </c>
      <c r="F541" s="179">
        <v>7.6525812811276142</v>
      </c>
      <c r="G541" s="179">
        <v>46.577390020891563</v>
      </c>
      <c r="H541" s="6">
        <v>790</v>
      </c>
      <c r="I541" s="5">
        <v>782</v>
      </c>
      <c r="J541" s="5" t="s">
        <v>1580</v>
      </c>
      <c r="K541" s="5" t="s">
        <v>2038</v>
      </c>
      <c r="L541" s="5" t="s">
        <v>1135</v>
      </c>
      <c r="M541" s="5" t="s">
        <v>1136</v>
      </c>
      <c r="P541" s="9">
        <v>7.99</v>
      </c>
      <c r="Q541" s="65">
        <v>0.65</v>
      </c>
      <c r="R541" s="5">
        <v>40</v>
      </c>
      <c r="S541" s="5" t="s">
        <v>3154</v>
      </c>
      <c r="T541" s="5">
        <v>14.3</v>
      </c>
      <c r="V541" s="5">
        <v>1.38</v>
      </c>
      <c r="W541" s="57">
        <v>100</v>
      </c>
      <c r="X541" s="5"/>
      <c r="Y541" s="172"/>
    </row>
    <row r="542" spans="1:25">
      <c r="A542" s="5">
        <v>534</v>
      </c>
      <c r="B542" s="5" t="s">
        <v>3536</v>
      </c>
      <c r="C542" s="5" t="s">
        <v>1137</v>
      </c>
      <c r="D542" s="5">
        <v>616.22</v>
      </c>
      <c r="E542" s="5">
        <v>156.04499999999999</v>
      </c>
      <c r="F542" s="179">
        <v>7.6501475169319075</v>
      </c>
      <c r="G542" s="179">
        <v>46.555490235286285</v>
      </c>
      <c r="H542" s="6">
        <v>863</v>
      </c>
      <c r="I542" s="5">
        <v>999</v>
      </c>
      <c r="J542" s="5" t="s">
        <v>1138</v>
      </c>
      <c r="K542" s="5" t="s">
        <v>2038</v>
      </c>
      <c r="L542" s="5" t="s">
        <v>1139</v>
      </c>
      <c r="M542" s="5" t="s">
        <v>1136</v>
      </c>
      <c r="P542" s="9">
        <v>8.31</v>
      </c>
      <c r="Q542" s="65">
        <v>0.66</v>
      </c>
      <c r="R542" s="5">
        <v>28</v>
      </c>
      <c r="S542" s="5" t="s">
        <v>3154</v>
      </c>
      <c r="T542" s="5">
        <v>14.2</v>
      </c>
      <c r="V542" s="5">
        <v>1.7</v>
      </c>
      <c r="W542" s="57">
        <v>82</v>
      </c>
      <c r="X542" s="5"/>
      <c r="Y542" s="172"/>
    </row>
    <row r="543" spans="1:25">
      <c r="A543" s="5">
        <v>535</v>
      </c>
      <c r="B543" s="5" t="s">
        <v>3537</v>
      </c>
      <c r="C543" s="5" t="s">
        <v>3242</v>
      </c>
      <c r="D543" s="5">
        <v>759.23</v>
      </c>
      <c r="E543" s="5">
        <v>228.48</v>
      </c>
      <c r="F543" s="179">
        <v>9.5398203582250058</v>
      </c>
      <c r="G543" s="179">
        <v>47.188083630210876</v>
      </c>
      <c r="H543" s="6">
        <v>470</v>
      </c>
      <c r="I543" s="5">
        <v>459</v>
      </c>
      <c r="J543" s="5" t="s">
        <v>1178</v>
      </c>
      <c r="K543" s="5" t="s">
        <v>2038</v>
      </c>
      <c r="L543" s="5" t="s">
        <v>1578</v>
      </c>
      <c r="M543" s="5" t="s">
        <v>927</v>
      </c>
      <c r="P543" s="9">
        <v>17.920000000000002</v>
      </c>
      <c r="Q543" s="65">
        <v>1.18</v>
      </c>
      <c r="R543" s="5">
        <v>40</v>
      </c>
      <c r="S543" s="5" t="s">
        <v>3154</v>
      </c>
      <c r="T543" s="5">
        <v>13.04</v>
      </c>
      <c r="V543" s="5">
        <v>1.93</v>
      </c>
      <c r="W543" s="57">
        <v>69</v>
      </c>
      <c r="X543" s="5"/>
      <c r="Y543" s="172"/>
    </row>
    <row r="544" spans="1:25">
      <c r="A544" s="5">
        <v>536</v>
      </c>
      <c r="B544" s="5" t="s">
        <v>3538</v>
      </c>
      <c r="C544" s="5" t="s">
        <v>928</v>
      </c>
      <c r="D544" s="5">
        <v>618.5</v>
      </c>
      <c r="E544" s="5">
        <v>152.30000000000001</v>
      </c>
      <c r="F544" s="179">
        <v>7.6797287311486633</v>
      </c>
      <c r="G544" s="179">
        <v>46.521742723964081</v>
      </c>
      <c r="H544" s="6">
        <v>1000</v>
      </c>
      <c r="I544" s="5">
        <v>1016</v>
      </c>
      <c r="J544" s="5" t="s">
        <v>929</v>
      </c>
      <c r="K544" s="5" t="s">
        <v>2038</v>
      </c>
      <c r="L544" s="5" t="s">
        <v>4108</v>
      </c>
      <c r="M544" s="5" t="s">
        <v>714</v>
      </c>
      <c r="P544" s="9">
        <v>9.77</v>
      </c>
      <c r="Q544" s="65">
        <v>1.52</v>
      </c>
      <c r="R544" s="5">
        <v>40</v>
      </c>
      <c r="S544" s="5" t="s">
        <v>3154</v>
      </c>
      <c r="T544" s="5">
        <v>14.38</v>
      </c>
      <c r="V544" s="5">
        <v>1.48</v>
      </c>
      <c r="W544" s="57">
        <v>49</v>
      </c>
      <c r="X544" s="5"/>
      <c r="Y544" s="172"/>
    </row>
    <row r="545" spans="1:27">
      <c r="A545" s="5">
        <v>537</v>
      </c>
      <c r="B545" s="5" t="s">
        <v>3305</v>
      </c>
      <c r="C545" s="5" t="s">
        <v>715</v>
      </c>
      <c r="D545" s="5">
        <v>617.20000000000005</v>
      </c>
      <c r="E545" s="5">
        <v>162.63999999999999</v>
      </c>
      <c r="F545" s="179">
        <v>7.6631727850064078</v>
      </c>
      <c r="G545" s="179">
        <v>46.61479135426859</v>
      </c>
      <c r="H545" s="6">
        <v>860</v>
      </c>
      <c r="I545" s="5">
        <v>948</v>
      </c>
      <c r="J545" s="5" t="s">
        <v>716</v>
      </c>
      <c r="K545" s="5" t="s">
        <v>2038</v>
      </c>
      <c r="L545" s="5" t="s">
        <v>1340</v>
      </c>
      <c r="M545" s="5" t="s">
        <v>1173</v>
      </c>
      <c r="P545" s="9">
        <v>10.26</v>
      </c>
      <c r="Q545" s="65">
        <v>1.07</v>
      </c>
      <c r="R545" s="5">
        <v>40</v>
      </c>
      <c r="S545" s="5" t="s">
        <v>3154</v>
      </c>
      <c r="T545" s="5">
        <v>13.81</v>
      </c>
      <c r="V545" s="5">
        <v>1.87</v>
      </c>
      <c r="W545" s="57">
        <v>100</v>
      </c>
      <c r="X545" s="5"/>
      <c r="Y545" s="172"/>
    </row>
    <row r="546" spans="1:27">
      <c r="A546" s="5">
        <v>538</v>
      </c>
      <c r="B546" s="5" t="s">
        <v>2732</v>
      </c>
      <c r="C546" s="5" t="s">
        <v>1174</v>
      </c>
      <c r="D546" s="5">
        <v>618.62</v>
      </c>
      <c r="E546" s="5">
        <v>165.32</v>
      </c>
      <c r="F546" s="179">
        <v>7.681818316465999</v>
      </c>
      <c r="G546" s="179">
        <v>46.63886127427574</v>
      </c>
      <c r="H546" s="6">
        <v>960</v>
      </c>
      <c r="I546" s="5">
        <v>973</v>
      </c>
      <c r="J546" s="5" t="s">
        <v>1175</v>
      </c>
      <c r="K546" s="5" t="s">
        <v>2038</v>
      </c>
      <c r="L546" s="5" t="s">
        <v>1176</v>
      </c>
      <c r="M546" s="5" t="s">
        <v>1173</v>
      </c>
      <c r="P546" s="9">
        <v>12.19</v>
      </c>
      <c r="Q546" s="65">
        <v>1.22</v>
      </c>
      <c r="R546" s="5">
        <v>40</v>
      </c>
      <c r="S546" s="5" t="s">
        <v>3154</v>
      </c>
      <c r="T546" s="5">
        <v>13.69</v>
      </c>
      <c r="V546" s="5">
        <v>1.67</v>
      </c>
      <c r="W546" s="57">
        <v>100</v>
      </c>
    </row>
    <row r="547" spans="1:27">
      <c r="A547" s="5">
        <v>539</v>
      </c>
      <c r="B547" s="5" t="s">
        <v>2733</v>
      </c>
      <c r="C547" s="5" t="s">
        <v>1177</v>
      </c>
      <c r="D547" s="5">
        <v>622.82000000000005</v>
      </c>
      <c r="E547" s="5">
        <v>173.62</v>
      </c>
      <c r="F547" s="179">
        <v>7.7370829399864993</v>
      </c>
      <c r="G547" s="179">
        <v>46.713393288958834</v>
      </c>
      <c r="H547" s="6">
        <v>930</v>
      </c>
      <c r="I547" s="5">
        <v>930</v>
      </c>
      <c r="J547" s="5" t="s">
        <v>887</v>
      </c>
      <c r="K547" s="5" t="s">
        <v>2038</v>
      </c>
      <c r="L547" s="5" t="s">
        <v>1139</v>
      </c>
      <c r="M547" s="5" t="s">
        <v>712</v>
      </c>
      <c r="P547" s="9">
        <v>10.26</v>
      </c>
      <c r="Q547" s="65">
        <v>0.72</v>
      </c>
      <c r="R547" s="5">
        <v>40</v>
      </c>
      <c r="S547" s="5" t="s">
        <v>3154</v>
      </c>
      <c r="T547" s="5">
        <v>13.57</v>
      </c>
      <c r="V547" s="5">
        <v>1.67</v>
      </c>
      <c r="W547" s="57">
        <v>100</v>
      </c>
    </row>
    <row r="548" spans="1:27">
      <c r="A548" s="5">
        <v>540</v>
      </c>
      <c r="B548" s="5" t="s">
        <v>2734</v>
      </c>
      <c r="C548" s="5" t="s">
        <v>713</v>
      </c>
      <c r="D548" s="5">
        <v>624.21</v>
      </c>
      <c r="E548" s="5">
        <v>176.64</v>
      </c>
      <c r="F548" s="179">
        <v>7.755420946153011</v>
      </c>
      <c r="G548" s="179">
        <v>46.740510417579834</v>
      </c>
      <c r="H548" s="6">
        <v>1430</v>
      </c>
      <c r="I548" s="5">
        <v>1429</v>
      </c>
      <c r="J548" s="5" t="s">
        <v>5572</v>
      </c>
      <c r="K548" s="5" t="s">
        <v>2038</v>
      </c>
      <c r="L548" s="5" t="s">
        <v>5573</v>
      </c>
      <c r="M548" s="5" t="s">
        <v>3863</v>
      </c>
      <c r="P548" s="9">
        <v>33.229999999999997</v>
      </c>
      <c r="Q548" s="65">
        <v>2.27</v>
      </c>
      <c r="R548" s="5">
        <v>40</v>
      </c>
      <c r="S548" s="5" t="s">
        <v>3154</v>
      </c>
      <c r="T548" s="5">
        <v>12.88</v>
      </c>
      <c r="V548" s="5">
        <v>2.23</v>
      </c>
      <c r="W548" s="57">
        <v>100</v>
      </c>
    </row>
    <row r="549" spans="1:27">
      <c r="A549" s="5">
        <v>541</v>
      </c>
      <c r="B549" s="5" t="s">
        <v>2735</v>
      </c>
      <c r="C549" s="5" t="s">
        <v>3864</v>
      </c>
      <c r="D549" s="5">
        <v>615.803</v>
      </c>
      <c r="E549" s="5">
        <v>155.16300000000001</v>
      </c>
      <c r="F549" s="179">
        <v>7.6446796288745542</v>
      </c>
      <c r="G549" s="179">
        <v>46.547566127706936</v>
      </c>
      <c r="H549" s="6">
        <v>805</v>
      </c>
      <c r="I549" s="5"/>
      <c r="J549" s="5" t="s">
        <v>3264</v>
      </c>
      <c r="K549" s="5" t="s">
        <v>2038</v>
      </c>
      <c r="L549" s="5" t="s">
        <v>1139</v>
      </c>
      <c r="M549" s="5" t="s">
        <v>5081</v>
      </c>
      <c r="P549" s="9">
        <v>5.29</v>
      </c>
      <c r="Q549" s="65">
        <v>0.71</v>
      </c>
      <c r="R549" s="5">
        <v>21</v>
      </c>
      <c r="S549" s="5" t="s">
        <v>3154</v>
      </c>
      <c r="T549" s="5">
        <v>14.06</v>
      </c>
      <c r="V549" s="5">
        <v>1.51</v>
      </c>
      <c r="W549" s="57">
        <v>18</v>
      </c>
    </row>
    <row r="550" spans="1:27">
      <c r="A550" s="5">
        <v>542</v>
      </c>
      <c r="B550" s="5" t="s">
        <v>2736</v>
      </c>
      <c r="C550" s="5" t="s">
        <v>4404</v>
      </c>
      <c r="D550" s="5">
        <v>616.12</v>
      </c>
      <c r="E550" s="5">
        <v>154.19300000000001</v>
      </c>
      <c r="F550" s="179">
        <v>7.6487788496568214</v>
      </c>
      <c r="G550" s="179">
        <v>46.538832869193875</v>
      </c>
      <c r="H550" s="6">
        <v>810</v>
      </c>
      <c r="I550" s="5"/>
      <c r="J550" s="5" t="s">
        <v>4405</v>
      </c>
      <c r="K550" s="5" t="s">
        <v>2038</v>
      </c>
      <c r="L550" s="5" t="s">
        <v>1139</v>
      </c>
      <c r="M550" s="5" t="s">
        <v>5081</v>
      </c>
      <c r="P550" s="9">
        <v>7.23</v>
      </c>
      <c r="Q550" s="65">
        <v>0.65</v>
      </c>
      <c r="R550" s="5">
        <v>37</v>
      </c>
      <c r="S550" s="5" t="s">
        <v>3154</v>
      </c>
      <c r="T550" s="5">
        <v>14</v>
      </c>
      <c r="V550" s="5">
        <v>0.9</v>
      </c>
      <c r="W550" s="57">
        <v>11</v>
      </c>
    </row>
    <row r="551" spans="1:27">
      <c r="A551" s="5">
        <v>543</v>
      </c>
      <c r="B551" s="5" t="s">
        <v>2973</v>
      </c>
      <c r="C551" s="5" t="s">
        <v>4408</v>
      </c>
      <c r="D551" s="5">
        <v>674.98400000000004</v>
      </c>
      <c r="E551" s="5">
        <v>209.58</v>
      </c>
      <c r="F551" s="179">
        <v>8.4251623972246747</v>
      </c>
      <c r="G551" s="179">
        <v>47.033015535345612</v>
      </c>
      <c r="H551" s="6">
        <v>-163</v>
      </c>
      <c r="I551" s="45">
        <v>463.5</v>
      </c>
      <c r="J551" s="5" t="s">
        <v>4409</v>
      </c>
      <c r="K551" s="5" t="s">
        <v>2038</v>
      </c>
      <c r="L551" s="5" t="s">
        <v>3852</v>
      </c>
      <c r="M551" s="5" t="s">
        <v>3853</v>
      </c>
      <c r="P551" s="9">
        <v>4.84</v>
      </c>
      <c r="Q551" s="65">
        <v>1.05</v>
      </c>
      <c r="R551" s="5">
        <v>8</v>
      </c>
      <c r="S551" s="5" t="s">
        <v>3154</v>
      </c>
      <c r="T551" s="5">
        <v>9.7100000000000009</v>
      </c>
      <c r="W551" s="57">
        <v>1</v>
      </c>
    </row>
    <row r="552" spans="1:27">
      <c r="A552" s="5">
        <v>544</v>
      </c>
      <c r="B552" s="5" t="s">
        <v>2972</v>
      </c>
      <c r="C552" s="5" t="s">
        <v>3854</v>
      </c>
      <c r="D552" s="5">
        <v>674.98400000000004</v>
      </c>
      <c r="E552" s="5">
        <v>209.58</v>
      </c>
      <c r="F552" s="179">
        <v>8.4251623972246747</v>
      </c>
      <c r="G552" s="179">
        <v>47.033015535345612</v>
      </c>
      <c r="H552" s="6">
        <v>-1028</v>
      </c>
      <c r="I552" s="45">
        <v>463.5</v>
      </c>
      <c r="J552" s="5" t="s">
        <v>5893</v>
      </c>
      <c r="K552" s="5" t="s">
        <v>2038</v>
      </c>
      <c r="L552" s="5" t="s">
        <v>5894</v>
      </c>
      <c r="M552" s="5" t="s">
        <v>5895</v>
      </c>
      <c r="P552" s="9">
        <v>7.83</v>
      </c>
      <c r="Q552" s="65">
        <v>0.91</v>
      </c>
      <c r="R552" s="5">
        <v>40</v>
      </c>
      <c r="S552" s="5" t="s">
        <v>3154</v>
      </c>
      <c r="T552" s="5">
        <v>12.59</v>
      </c>
      <c r="V552" s="5">
        <v>1.7</v>
      </c>
      <c r="W552" s="57">
        <v>16</v>
      </c>
    </row>
    <row r="553" spans="1:27">
      <c r="A553" s="5">
        <v>545</v>
      </c>
      <c r="B553" s="5" t="s">
        <v>3227</v>
      </c>
      <c r="C553" s="5" t="s">
        <v>5896</v>
      </c>
      <c r="D553" s="5">
        <v>674.98400000000004</v>
      </c>
      <c r="E553" s="5">
        <v>209.58</v>
      </c>
      <c r="F553" s="179">
        <v>8.4251623972246747</v>
      </c>
      <c r="G553" s="179">
        <v>47.033015535345612</v>
      </c>
      <c r="H553" s="6">
        <v>-1678</v>
      </c>
      <c r="I553" s="45">
        <v>463.5</v>
      </c>
      <c r="J553" s="5" t="s">
        <v>5897</v>
      </c>
      <c r="K553" s="5" t="s">
        <v>2038</v>
      </c>
      <c r="L553" s="5" t="s">
        <v>4269</v>
      </c>
      <c r="M553" s="5" t="s">
        <v>5895</v>
      </c>
      <c r="P553" s="9">
        <v>4.6900000000000004</v>
      </c>
      <c r="Q553" s="65">
        <v>0.54</v>
      </c>
      <c r="R553" s="5">
        <v>29</v>
      </c>
      <c r="S553" s="5" t="s">
        <v>3154</v>
      </c>
      <c r="T553" s="5">
        <v>11.37</v>
      </c>
      <c r="V553" s="5">
        <v>2.5299999999999998</v>
      </c>
      <c r="W553" s="57">
        <v>9</v>
      </c>
    </row>
    <row r="554" spans="1:27">
      <c r="A554" s="5">
        <v>546</v>
      </c>
      <c r="B554" s="5" t="s">
        <v>3228</v>
      </c>
      <c r="C554" s="5" t="s">
        <v>4270</v>
      </c>
      <c r="D554" s="5">
        <v>753.01</v>
      </c>
      <c r="E554" s="5">
        <v>224.92</v>
      </c>
      <c r="F554" s="179">
        <v>9.4565697051449931</v>
      </c>
      <c r="G554" s="179">
        <v>47.157541442226936</v>
      </c>
      <c r="H554" s="6">
        <v>750</v>
      </c>
      <c r="I554" s="5">
        <v>789</v>
      </c>
      <c r="J554" s="5" t="s">
        <v>4271</v>
      </c>
      <c r="K554" s="5" t="s">
        <v>2038</v>
      </c>
      <c r="L554" s="5" t="s">
        <v>1131</v>
      </c>
      <c r="M554" s="5" t="s">
        <v>1132</v>
      </c>
      <c r="P554" s="9">
        <v>91.8</v>
      </c>
      <c r="Q554" s="65">
        <v>24.5</v>
      </c>
      <c r="R554" s="5">
        <v>9</v>
      </c>
      <c r="S554" s="5" t="s">
        <v>3154</v>
      </c>
      <c r="T554" s="5">
        <v>12.81</v>
      </c>
      <c r="V554" s="5">
        <v>1.28</v>
      </c>
      <c r="W554" s="57">
        <v>3</v>
      </c>
    </row>
    <row r="555" spans="1:27">
      <c r="A555" s="5">
        <v>547</v>
      </c>
      <c r="B555" s="5" t="s">
        <v>3229</v>
      </c>
      <c r="C555" s="5" t="s">
        <v>969</v>
      </c>
      <c r="D555" s="5">
        <v>759.83</v>
      </c>
      <c r="E555" s="5">
        <v>218.81</v>
      </c>
      <c r="F555" s="179">
        <v>9.5443096691689142</v>
      </c>
      <c r="G555" s="179">
        <v>47.100989795353627</v>
      </c>
      <c r="H555" s="6">
        <v>860</v>
      </c>
      <c r="I555" s="5">
        <v>874</v>
      </c>
      <c r="J555" s="5" t="s">
        <v>970</v>
      </c>
      <c r="K555" s="5" t="s">
        <v>2038</v>
      </c>
      <c r="L555" s="5" t="s">
        <v>1413</v>
      </c>
      <c r="M555" s="5" t="s">
        <v>971</v>
      </c>
      <c r="P555" s="9">
        <v>10.4</v>
      </c>
      <c r="Q555" s="65">
        <v>0.77</v>
      </c>
      <c r="R555" s="5">
        <v>29</v>
      </c>
      <c r="S555" s="5" t="s">
        <v>3154</v>
      </c>
      <c r="T555" s="5">
        <v>13.38</v>
      </c>
      <c r="V555" s="5">
        <v>1.68</v>
      </c>
      <c r="W555" s="57">
        <v>43</v>
      </c>
    </row>
    <row r="556" spans="1:27" s="10" customFormat="1">
      <c r="A556" s="5">
        <v>548</v>
      </c>
      <c r="B556" s="5" t="s">
        <v>3230</v>
      </c>
      <c r="C556" s="10" t="s">
        <v>972</v>
      </c>
      <c r="D556" s="10">
        <v>751.82010000000002</v>
      </c>
      <c r="E556" s="10">
        <v>197.17</v>
      </c>
      <c r="F556" s="179">
        <v>9.4315873481200221</v>
      </c>
      <c r="G556" s="179">
        <v>46.908283114645045</v>
      </c>
      <c r="H556" s="7">
        <v>1000</v>
      </c>
      <c r="I556" s="5">
        <v>1038</v>
      </c>
      <c r="J556" s="10" t="s">
        <v>4292</v>
      </c>
      <c r="K556" s="10" t="s">
        <v>2038</v>
      </c>
      <c r="L556" s="10" t="s">
        <v>1775</v>
      </c>
      <c r="M556" s="10" t="s">
        <v>4202</v>
      </c>
      <c r="N556" s="88"/>
      <c r="P556" s="23">
        <v>2.68</v>
      </c>
      <c r="Q556" s="88">
        <v>0.44</v>
      </c>
      <c r="R556" s="10">
        <v>40</v>
      </c>
      <c r="S556" s="10" t="s">
        <v>3154</v>
      </c>
      <c r="T556" s="10">
        <v>14.61</v>
      </c>
      <c r="V556" s="10">
        <v>1.27</v>
      </c>
      <c r="W556" s="103">
        <v>42</v>
      </c>
      <c r="X556" s="88"/>
      <c r="Y556" s="221"/>
      <c r="Z556" s="222"/>
      <c r="AA556" s="222"/>
    </row>
    <row r="557" spans="1:27">
      <c r="A557" s="5">
        <v>549</v>
      </c>
      <c r="B557" s="5" t="s">
        <v>3231</v>
      </c>
      <c r="C557" s="5" t="s">
        <v>1747</v>
      </c>
      <c r="D557" s="5">
        <v>761.63</v>
      </c>
      <c r="E557" s="5">
        <v>192.98</v>
      </c>
      <c r="F557" s="179">
        <v>9.55881569454308</v>
      </c>
      <c r="G557" s="179">
        <v>46.868293082142344</v>
      </c>
      <c r="H557" s="6">
        <v>820</v>
      </c>
      <c r="I557" s="5">
        <v>813</v>
      </c>
      <c r="J557" s="5" t="s">
        <v>1748</v>
      </c>
      <c r="K557" s="5" t="s">
        <v>2038</v>
      </c>
      <c r="L557" s="5" t="s">
        <v>3007</v>
      </c>
      <c r="M557" s="5" t="s">
        <v>5467</v>
      </c>
      <c r="P557" s="9">
        <v>3.63</v>
      </c>
      <c r="Q557" s="65">
        <v>0.7</v>
      </c>
      <c r="R557" s="5">
        <v>19</v>
      </c>
      <c r="S557" s="5" t="s">
        <v>3154</v>
      </c>
      <c r="T557" s="5">
        <v>13.7</v>
      </c>
      <c r="V557" s="5">
        <v>2.2999999999999998</v>
      </c>
      <c r="W557" s="57">
        <v>2</v>
      </c>
    </row>
    <row r="558" spans="1:27" s="10" customFormat="1">
      <c r="A558" s="5">
        <v>550</v>
      </c>
      <c r="B558" s="5" t="s">
        <v>3232</v>
      </c>
      <c r="C558" s="10" t="s">
        <v>1719</v>
      </c>
      <c r="D558" s="10">
        <v>720.55</v>
      </c>
      <c r="E558" s="10">
        <v>188.72</v>
      </c>
      <c r="F558" s="179">
        <v>9.018993163109192</v>
      </c>
      <c r="G558" s="179">
        <v>46.838696065076114</v>
      </c>
      <c r="H558" s="7">
        <v>1870</v>
      </c>
      <c r="I558" s="5">
        <v>1885</v>
      </c>
      <c r="J558" s="10" t="s">
        <v>1944</v>
      </c>
      <c r="K558" s="10" t="s">
        <v>2038</v>
      </c>
      <c r="L558" s="10" t="s">
        <v>1717</v>
      </c>
      <c r="M558" s="10" t="s">
        <v>4202</v>
      </c>
      <c r="N558" s="88"/>
      <c r="P558" s="23">
        <v>5.0599999999999996</v>
      </c>
      <c r="Q558" s="88">
        <v>0.8</v>
      </c>
      <c r="R558" s="10">
        <v>15</v>
      </c>
      <c r="S558" s="10" t="s">
        <v>3154</v>
      </c>
      <c r="T558" s="10">
        <v>14.49</v>
      </c>
      <c r="V558" s="10">
        <v>1.1599999999999999</v>
      </c>
      <c r="W558" s="103">
        <v>29</v>
      </c>
      <c r="X558" s="88"/>
      <c r="Y558" s="221"/>
      <c r="Z558" s="222"/>
      <c r="AA558" s="222"/>
    </row>
    <row r="559" spans="1:27">
      <c r="A559" s="5">
        <v>551</v>
      </c>
      <c r="B559" s="5" t="s">
        <v>3233</v>
      </c>
      <c r="C559" s="5" t="s">
        <v>2331</v>
      </c>
      <c r="D559" s="5">
        <v>683</v>
      </c>
      <c r="E559" s="5">
        <v>205.79</v>
      </c>
      <c r="F559" s="179">
        <v>8.5299186192978311</v>
      </c>
      <c r="G559" s="179">
        <v>46.997972658357916</v>
      </c>
      <c r="H559" s="6">
        <v>530</v>
      </c>
      <c r="I559" s="5">
        <v>576</v>
      </c>
      <c r="J559" s="5" t="s">
        <v>2332</v>
      </c>
      <c r="K559" s="5" t="s">
        <v>2038</v>
      </c>
      <c r="L559" s="5" t="s">
        <v>3007</v>
      </c>
      <c r="M559" s="5" t="s">
        <v>712</v>
      </c>
      <c r="P559" s="9">
        <v>9.44</v>
      </c>
      <c r="Q559" s="65">
        <v>1.35</v>
      </c>
      <c r="R559" s="5">
        <v>17</v>
      </c>
      <c r="S559" s="5" t="s">
        <v>3154</v>
      </c>
      <c r="T559" s="5">
        <v>12.91</v>
      </c>
      <c r="V559" s="5">
        <v>2.12</v>
      </c>
      <c r="W559" s="57">
        <v>34</v>
      </c>
    </row>
    <row r="560" spans="1:27">
      <c r="A560" s="5">
        <v>552</v>
      </c>
      <c r="B560" s="5" t="s">
        <v>3234</v>
      </c>
      <c r="C560" s="5" t="s">
        <v>2076</v>
      </c>
      <c r="D560" s="5">
        <v>616.01199999999994</v>
      </c>
      <c r="E560" s="5">
        <v>154.52199999999999</v>
      </c>
      <c r="F560" s="179">
        <v>7.6473823671075776</v>
      </c>
      <c r="G560" s="179">
        <v>46.541795002836892</v>
      </c>
      <c r="H560" s="6">
        <v>807</v>
      </c>
      <c r="I560" s="5"/>
      <c r="J560" s="5" t="s">
        <v>1737</v>
      </c>
      <c r="K560" s="5" t="s">
        <v>2038</v>
      </c>
      <c r="L560" s="5" t="s">
        <v>1139</v>
      </c>
      <c r="M560" s="5" t="s">
        <v>5081</v>
      </c>
      <c r="P560" s="9">
        <v>6.22</v>
      </c>
      <c r="Q560" s="65">
        <v>0.82</v>
      </c>
      <c r="R560" s="5">
        <v>20</v>
      </c>
      <c r="S560" s="5" t="s">
        <v>3154</v>
      </c>
      <c r="T560" s="5">
        <v>13.86</v>
      </c>
      <c r="V560" s="5">
        <v>1.26</v>
      </c>
      <c r="W560" s="57">
        <v>62</v>
      </c>
    </row>
    <row r="561" spans="1:29">
      <c r="A561" s="5">
        <v>553</v>
      </c>
      <c r="B561" s="5" t="s">
        <v>1386</v>
      </c>
      <c r="C561" s="5" t="s">
        <v>1738</v>
      </c>
      <c r="D561" s="5">
        <v>664.84500000000003</v>
      </c>
      <c r="E561" s="5">
        <v>237.41499999999999</v>
      </c>
      <c r="F561" s="179">
        <v>8.2957791224552651</v>
      </c>
      <c r="G561" s="179">
        <v>47.284440038633917</v>
      </c>
      <c r="H561" s="6">
        <v>-192</v>
      </c>
      <c r="I561" s="45">
        <v>645.5</v>
      </c>
      <c r="J561" s="5" t="s">
        <v>663</v>
      </c>
      <c r="K561" s="5" t="s">
        <v>2038</v>
      </c>
      <c r="L561" s="5" t="s">
        <v>2653</v>
      </c>
      <c r="M561" s="5" t="s">
        <v>1884</v>
      </c>
      <c r="P561" s="9">
        <v>25.9</v>
      </c>
      <c r="Q561" s="65">
        <v>2</v>
      </c>
      <c r="R561" s="5">
        <v>20</v>
      </c>
      <c r="S561" s="5" t="s">
        <v>3154</v>
      </c>
      <c r="T561" s="5">
        <v>11.85</v>
      </c>
      <c r="V561" s="5">
        <v>1.85</v>
      </c>
      <c r="W561" s="57">
        <v>17</v>
      </c>
    </row>
    <row r="562" spans="1:29">
      <c r="A562" s="5">
        <v>554</v>
      </c>
      <c r="B562" s="5" t="s">
        <v>1387</v>
      </c>
      <c r="C562" s="5" t="s">
        <v>665</v>
      </c>
      <c r="D562" s="5">
        <v>664.84500000000003</v>
      </c>
      <c r="E562" s="5">
        <v>237.41499999999999</v>
      </c>
      <c r="F562" s="179">
        <v>8.2957791224552651</v>
      </c>
      <c r="G562" s="179">
        <v>47.284440038633917</v>
      </c>
      <c r="H562" s="6">
        <v>-627</v>
      </c>
      <c r="I562" s="45">
        <v>645.5</v>
      </c>
      <c r="J562" s="5" t="s">
        <v>666</v>
      </c>
      <c r="K562" s="5" t="s">
        <v>2038</v>
      </c>
      <c r="L562" s="5" t="s">
        <v>2653</v>
      </c>
      <c r="M562" s="5" t="s">
        <v>1884</v>
      </c>
      <c r="P562" s="9">
        <v>27</v>
      </c>
      <c r="Q562" s="65">
        <v>1.7</v>
      </c>
      <c r="R562" s="5">
        <v>26</v>
      </c>
      <c r="S562" s="5" t="s">
        <v>3154</v>
      </c>
      <c r="T562" s="5">
        <v>11.39</v>
      </c>
      <c r="V562" s="5">
        <v>1.73</v>
      </c>
      <c r="W562" s="57">
        <v>50</v>
      </c>
    </row>
    <row r="563" spans="1:29">
      <c r="A563" s="5">
        <v>555</v>
      </c>
      <c r="B563" s="5" t="s">
        <v>1388</v>
      </c>
      <c r="C563" s="5" t="s">
        <v>667</v>
      </c>
      <c r="D563" s="5">
        <v>675.52200000000005</v>
      </c>
      <c r="E563" s="5">
        <v>224.59299999999999</v>
      </c>
      <c r="F563" s="179">
        <v>8.4347466574385805</v>
      </c>
      <c r="G563" s="179">
        <v>47.167984648445838</v>
      </c>
      <c r="H563" s="6">
        <v>-1319</v>
      </c>
      <c r="I563" s="45">
        <v>462.5</v>
      </c>
      <c r="J563" s="5" t="s">
        <v>668</v>
      </c>
      <c r="K563" s="5" t="s">
        <v>2038</v>
      </c>
      <c r="L563" s="5" t="s">
        <v>2653</v>
      </c>
      <c r="M563" s="5" t="s">
        <v>1884</v>
      </c>
      <c r="P563" s="9">
        <v>23.4</v>
      </c>
      <c r="Q563" s="65">
        <v>1.7</v>
      </c>
      <c r="R563" s="5">
        <v>18</v>
      </c>
      <c r="S563" s="5" t="s">
        <v>3154</v>
      </c>
      <c r="T563" s="5">
        <v>10.45</v>
      </c>
      <c r="V563" s="5">
        <v>1.84</v>
      </c>
      <c r="W563" s="57">
        <v>32</v>
      </c>
    </row>
    <row r="564" spans="1:29">
      <c r="A564" s="5">
        <v>556</v>
      </c>
      <c r="B564" s="5" t="s">
        <v>850</v>
      </c>
      <c r="C564" s="5" t="s">
        <v>683</v>
      </c>
      <c r="D564" s="5">
        <v>675.52200000000005</v>
      </c>
      <c r="E564" s="5">
        <v>224.59299999999999</v>
      </c>
      <c r="F564" s="179">
        <v>8.4347466574385805</v>
      </c>
      <c r="G564" s="179">
        <v>47.167984648445838</v>
      </c>
      <c r="H564" s="6">
        <v>-1927</v>
      </c>
      <c r="I564" s="45">
        <v>462.5</v>
      </c>
      <c r="J564" s="5" t="s">
        <v>1179</v>
      </c>
      <c r="K564" s="5" t="s">
        <v>2038</v>
      </c>
      <c r="L564" s="5" t="s">
        <v>2653</v>
      </c>
      <c r="M564" s="5" t="s">
        <v>1884</v>
      </c>
      <c r="P564" s="9">
        <v>3.6</v>
      </c>
      <c r="Q564" s="65">
        <v>0.5</v>
      </c>
      <c r="R564" s="5">
        <v>20</v>
      </c>
      <c r="S564" s="5" t="s">
        <v>3154</v>
      </c>
      <c r="T564" s="5">
        <v>11.42</v>
      </c>
      <c r="V564" s="5">
        <v>1.04</v>
      </c>
      <c r="W564" s="57">
        <v>12</v>
      </c>
    </row>
    <row r="565" spans="1:29">
      <c r="A565" s="5">
        <v>557</v>
      </c>
      <c r="B565" s="5" t="s">
        <v>643</v>
      </c>
      <c r="C565" s="5" t="s">
        <v>1180</v>
      </c>
      <c r="D565" s="5">
        <v>675.52200000000005</v>
      </c>
      <c r="E565" s="5">
        <v>224.59299999999999</v>
      </c>
      <c r="F565" s="179">
        <v>8.4347466574385805</v>
      </c>
      <c r="G565" s="179">
        <v>47.167984648445838</v>
      </c>
      <c r="H565" s="6">
        <v>-2588</v>
      </c>
      <c r="I565" s="45">
        <v>462.5</v>
      </c>
      <c r="J565" s="5" t="s">
        <v>4571</v>
      </c>
      <c r="K565" s="5" t="s">
        <v>2038</v>
      </c>
      <c r="L565" s="5" t="s">
        <v>2653</v>
      </c>
      <c r="M565" s="5" t="s">
        <v>1884</v>
      </c>
      <c r="P565" s="9">
        <v>1.1000000000000001</v>
      </c>
      <c r="Q565" s="65">
        <v>0.3</v>
      </c>
      <c r="R565" s="5">
        <v>20</v>
      </c>
      <c r="S565" s="5" t="s">
        <v>3154</v>
      </c>
      <c r="T565" s="5">
        <v>10.75</v>
      </c>
      <c r="V565" s="5">
        <v>1.1299999999999999</v>
      </c>
      <c r="W565" s="57">
        <v>7</v>
      </c>
    </row>
    <row r="566" spans="1:29">
      <c r="A566" s="5">
        <v>558</v>
      </c>
      <c r="B566" s="5" t="s">
        <v>644</v>
      </c>
      <c r="C566" s="5" t="s">
        <v>4572</v>
      </c>
      <c r="D566" s="5">
        <v>675.52200000000005</v>
      </c>
      <c r="E566" s="5">
        <v>224.59299999999999</v>
      </c>
      <c r="F566" s="179">
        <v>8.4347466574385805</v>
      </c>
      <c r="G566" s="179">
        <v>47.167984648445838</v>
      </c>
      <c r="H566" s="6">
        <v>-2768</v>
      </c>
      <c r="I566" s="45">
        <v>462.5</v>
      </c>
      <c r="J566" s="5" t="s">
        <v>4362</v>
      </c>
      <c r="K566" s="5" t="s">
        <v>2038</v>
      </c>
      <c r="L566" s="5" t="s">
        <v>2653</v>
      </c>
      <c r="M566" s="5" t="s">
        <v>1884</v>
      </c>
      <c r="P566" s="9">
        <v>1.6</v>
      </c>
      <c r="Q566" s="65">
        <v>0.5</v>
      </c>
      <c r="R566" s="5">
        <v>13</v>
      </c>
      <c r="S566" s="5" t="s">
        <v>3154</v>
      </c>
      <c r="T566" s="5">
        <v>11.27</v>
      </c>
      <c r="V566" s="5">
        <v>0.96</v>
      </c>
      <c r="W566" s="57">
        <v>11</v>
      </c>
    </row>
    <row r="567" spans="1:29">
      <c r="A567" s="5">
        <v>559</v>
      </c>
      <c r="B567" s="5" t="s">
        <v>645</v>
      </c>
      <c r="C567" s="5" t="s">
        <v>4363</v>
      </c>
      <c r="I567" s="5"/>
      <c r="J567" s="5" t="s">
        <v>4364</v>
      </c>
      <c r="K567" s="5" t="s">
        <v>2038</v>
      </c>
      <c r="M567" s="5" t="s">
        <v>664</v>
      </c>
      <c r="P567" s="9">
        <v>21.9</v>
      </c>
      <c r="Q567" s="65">
        <v>1.4</v>
      </c>
      <c r="R567" s="5">
        <v>20</v>
      </c>
      <c r="S567" s="5" t="s">
        <v>3154</v>
      </c>
      <c r="T567" s="5">
        <v>12.25</v>
      </c>
      <c r="V567" s="5">
        <v>1.85</v>
      </c>
      <c r="W567" s="57">
        <v>37</v>
      </c>
      <c r="AC567" s="5" t="s">
        <v>1020</v>
      </c>
    </row>
    <row r="568" spans="1:29">
      <c r="A568" s="5">
        <v>560</v>
      </c>
      <c r="B568" s="5" t="s">
        <v>646</v>
      </c>
      <c r="C568" s="5" t="s">
        <v>3873</v>
      </c>
      <c r="D568" s="5">
        <v>679.55</v>
      </c>
      <c r="E568" s="5">
        <v>212.32</v>
      </c>
      <c r="F568" s="179">
        <v>8.4857090139843887</v>
      </c>
      <c r="G568" s="179">
        <v>47.057127812586636</v>
      </c>
      <c r="H568" s="6">
        <v>1780</v>
      </c>
      <c r="I568" s="5">
        <v>1670</v>
      </c>
      <c r="J568" s="5" t="s">
        <v>4115</v>
      </c>
      <c r="K568" s="5" t="s">
        <v>2038</v>
      </c>
      <c r="L568" s="5" t="s">
        <v>4116</v>
      </c>
      <c r="M568" s="5" t="s">
        <v>883</v>
      </c>
      <c r="P568" s="9">
        <v>35.9</v>
      </c>
      <c r="Q568" s="65">
        <v>1.9</v>
      </c>
      <c r="R568" s="5">
        <v>40</v>
      </c>
      <c r="S568" s="5" t="s">
        <v>3154</v>
      </c>
      <c r="T568" s="5">
        <v>12.3</v>
      </c>
      <c r="V568" s="5">
        <v>2.13</v>
      </c>
      <c r="W568" s="57">
        <v>100</v>
      </c>
    </row>
    <row r="569" spans="1:29">
      <c r="A569" s="5">
        <v>561</v>
      </c>
      <c r="B569" s="5" t="s">
        <v>647</v>
      </c>
      <c r="C569" s="5" t="s">
        <v>4117</v>
      </c>
      <c r="D569" s="5">
        <v>681.35500000000002</v>
      </c>
      <c r="E569" s="5">
        <v>211.42</v>
      </c>
      <c r="F569" s="179">
        <v>8.5093027409615392</v>
      </c>
      <c r="G569" s="179">
        <v>47.048813978616607</v>
      </c>
      <c r="H569" s="6">
        <v>1060</v>
      </c>
      <c r="I569" s="5">
        <v>1051</v>
      </c>
      <c r="J569" s="5" t="s">
        <v>1213</v>
      </c>
      <c r="K569" s="5" t="s">
        <v>2038</v>
      </c>
      <c r="L569" s="5" t="s">
        <v>4116</v>
      </c>
      <c r="M569" s="5" t="s">
        <v>883</v>
      </c>
      <c r="P569" s="9">
        <v>28.5</v>
      </c>
      <c r="Q569" s="65">
        <v>2</v>
      </c>
      <c r="R569" s="5">
        <v>23</v>
      </c>
      <c r="S569" s="5" t="s">
        <v>3154</v>
      </c>
      <c r="T569" s="5">
        <v>11.36</v>
      </c>
      <c r="V569" s="5">
        <v>2.08</v>
      </c>
      <c r="W569" s="57">
        <v>100</v>
      </c>
    </row>
    <row r="570" spans="1:29">
      <c r="A570" s="5">
        <v>562</v>
      </c>
      <c r="B570" s="5" t="s">
        <v>396</v>
      </c>
      <c r="C570" s="5" t="s">
        <v>1214</v>
      </c>
      <c r="D570" s="5">
        <v>683.12</v>
      </c>
      <c r="E570" s="5">
        <v>212.18</v>
      </c>
      <c r="F570" s="179">
        <v>8.5326673770665185</v>
      </c>
      <c r="G570" s="179">
        <v>47.055430616279267</v>
      </c>
      <c r="H570" s="6">
        <v>440</v>
      </c>
      <c r="I570" s="5">
        <v>441</v>
      </c>
      <c r="J570" s="5" t="s">
        <v>1215</v>
      </c>
      <c r="K570" s="5" t="s">
        <v>2038</v>
      </c>
      <c r="L570" s="5" t="s">
        <v>1409</v>
      </c>
      <c r="M570" s="5" t="s">
        <v>883</v>
      </c>
      <c r="P570" s="9">
        <v>15</v>
      </c>
      <c r="Q570" s="65">
        <v>1</v>
      </c>
      <c r="R570" s="5">
        <v>24</v>
      </c>
      <c r="S570" s="5" t="s">
        <v>3154</v>
      </c>
      <c r="T570" s="5">
        <v>12.1</v>
      </c>
      <c r="V570" s="5">
        <v>2</v>
      </c>
      <c r="W570" s="57">
        <v>49</v>
      </c>
    </row>
    <row r="571" spans="1:29">
      <c r="A571" s="5">
        <v>563</v>
      </c>
      <c r="B571" s="5" t="s">
        <v>397</v>
      </c>
      <c r="C571" s="5" t="s">
        <v>3805</v>
      </c>
      <c r="D571" s="5">
        <v>657.01</v>
      </c>
      <c r="E571" s="5">
        <v>174.5</v>
      </c>
      <c r="F571" s="179">
        <v>8.1843188965906073</v>
      </c>
      <c r="G571" s="179">
        <v>46.719263445876173</v>
      </c>
      <c r="H571" s="6">
        <v>610</v>
      </c>
      <c r="I571" s="5">
        <v>614</v>
      </c>
      <c r="J571" s="5" t="s">
        <v>777</v>
      </c>
      <c r="K571" s="5" t="s">
        <v>2038</v>
      </c>
      <c r="L571" s="5" t="s">
        <v>1139</v>
      </c>
      <c r="M571" s="5" t="s">
        <v>4707</v>
      </c>
      <c r="P571" s="9">
        <v>9.1999999999999993</v>
      </c>
      <c r="Q571" s="65">
        <v>0.7</v>
      </c>
      <c r="R571" s="5">
        <v>40</v>
      </c>
      <c r="S571" s="5" t="s">
        <v>3154</v>
      </c>
      <c r="T571" s="5">
        <v>13.53</v>
      </c>
      <c r="V571" s="5">
        <v>1.35</v>
      </c>
      <c r="W571" s="57">
        <v>24</v>
      </c>
    </row>
    <row r="572" spans="1:29">
      <c r="A572" s="5">
        <v>564</v>
      </c>
      <c r="B572" s="5" t="s">
        <v>398</v>
      </c>
      <c r="C572" s="5" t="s">
        <v>4708</v>
      </c>
      <c r="D572" s="5">
        <v>645.25</v>
      </c>
      <c r="E572" s="5">
        <v>194.04</v>
      </c>
      <c r="F572" s="179">
        <v>8.0324404179561313</v>
      </c>
      <c r="G572" s="179">
        <v>46.895929758748373</v>
      </c>
      <c r="H572" s="6">
        <v>1200</v>
      </c>
      <c r="I572" s="5">
        <v>1206</v>
      </c>
      <c r="J572" s="5" t="s">
        <v>1993</v>
      </c>
      <c r="K572" s="5" t="s">
        <v>2038</v>
      </c>
      <c r="L572" s="5" t="s">
        <v>1139</v>
      </c>
      <c r="M572" s="5" t="s">
        <v>2576</v>
      </c>
      <c r="P572" s="9">
        <v>16</v>
      </c>
      <c r="Q572" s="65">
        <v>0.8</v>
      </c>
      <c r="R572" s="5">
        <v>40</v>
      </c>
      <c r="S572" s="5" t="s">
        <v>3154</v>
      </c>
      <c r="T572" s="5">
        <v>13.07</v>
      </c>
      <c r="V572" s="5">
        <v>1.51</v>
      </c>
      <c r="W572" s="57">
        <v>100</v>
      </c>
    </row>
    <row r="573" spans="1:29">
      <c r="A573" s="5">
        <v>565</v>
      </c>
      <c r="B573" s="5" t="s">
        <v>399</v>
      </c>
      <c r="C573" s="5" t="s">
        <v>2577</v>
      </c>
      <c r="D573" s="5">
        <v>643.86</v>
      </c>
      <c r="E573" s="5">
        <v>192.73</v>
      </c>
      <c r="F573" s="179">
        <v>8.0140744451527404</v>
      </c>
      <c r="G573" s="179">
        <v>46.884239386665996</v>
      </c>
      <c r="H573" s="6">
        <v>885</v>
      </c>
      <c r="I573" s="5">
        <v>899</v>
      </c>
      <c r="J573" s="5" t="s">
        <v>2578</v>
      </c>
      <c r="K573" s="5" t="s">
        <v>2038</v>
      </c>
      <c r="L573" s="5" t="s">
        <v>2830</v>
      </c>
      <c r="M573" s="5" t="s">
        <v>883</v>
      </c>
      <c r="P573" s="9">
        <v>9.8000000000000007</v>
      </c>
      <c r="Q573" s="65">
        <v>1.4</v>
      </c>
      <c r="R573" s="5">
        <v>23</v>
      </c>
      <c r="S573" s="5" t="s">
        <v>3154</v>
      </c>
      <c r="T573" s="5">
        <v>13.75</v>
      </c>
      <c r="V573" s="5">
        <v>1.51</v>
      </c>
      <c r="W573" s="57">
        <v>17</v>
      </c>
    </row>
    <row r="574" spans="1:29">
      <c r="A574" s="5">
        <v>566</v>
      </c>
      <c r="B574" s="5" t="s">
        <v>400</v>
      </c>
      <c r="C574" s="5" t="s">
        <v>2831</v>
      </c>
      <c r="D574" s="5">
        <v>653.35</v>
      </c>
      <c r="E574" s="5">
        <v>185.63</v>
      </c>
      <c r="F574" s="179">
        <v>8.1377461807969169</v>
      </c>
      <c r="G574" s="179">
        <v>46.819681431772203</v>
      </c>
      <c r="H574" s="6">
        <v>1230</v>
      </c>
      <c r="I574" s="5">
        <v>1224</v>
      </c>
      <c r="J574" s="5" t="s">
        <v>2832</v>
      </c>
      <c r="K574" s="5" t="s">
        <v>2038</v>
      </c>
      <c r="L574" s="5" t="s">
        <v>2833</v>
      </c>
      <c r="M574" s="5" t="s">
        <v>3070</v>
      </c>
      <c r="P574" s="9">
        <v>15.1</v>
      </c>
      <c r="Q574" s="65">
        <v>1.4</v>
      </c>
      <c r="R574" s="5">
        <v>20</v>
      </c>
      <c r="S574" s="5" t="s">
        <v>3154</v>
      </c>
      <c r="T574" s="5">
        <v>13.24</v>
      </c>
      <c r="V574" s="5">
        <v>2.4700000000000002</v>
      </c>
      <c r="W574" s="57">
        <v>58</v>
      </c>
    </row>
    <row r="575" spans="1:29">
      <c r="A575" s="5">
        <v>567</v>
      </c>
      <c r="B575" s="5" t="s">
        <v>401</v>
      </c>
      <c r="C575" s="5" t="s">
        <v>3071</v>
      </c>
      <c r="D575" s="5">
        <v>648.37</v>
      </c>
      <c r="E575" s="5">
        <v>185.8</v>
      </c>
      <c r="F575" s="179">
        <v>8.0725082360995533</v>
      </c>
      <c r="G575" s="179">
        <v>46.821590992962449</v>
      </c>
      <c r="H575" s="6">
        <v>1600</v>
      </c>
      <c r="I575" s="5">
        <v>1634</v>
      </c>
      <c r="J575" s="5" t="s">
        <v>1894</v>
      </c>
      <c r="K575" s="5" t="s">
        <v>2038</v>
      </c>
      <c r="L575" s="5" t="s">
        <v>5004</v>
      </c>
      <c r="M575" s="5" t="s">
        <v>5219</v>
      </c>
      <c r="P575" s="9">
        <v>28.9</v>
      </c>
      <c r="Q575" s="65">
        <v>1.4</v>
      </c>
      <c r="R575" s="5">
        <v>40</v>
      </c>
      <c r="S575" s="5" t="s">
        <v>3154</v>
      </c>
      <c r="T575" s="5">
        <v>12.1</v>
      </c>
      <c r="V575" s="5">
        <v>1.63</v>
      </c>
      <c r="W575" s="57">
        <v>100</v>
      </c>
    </row>
    <row r="576" spans="1:29">
      <c r="A576" s="5">
        <v>568</v>
      </c>
      <c r="B576" s="5" t="s">
        <v>402</v>
      </c>
      <c r="C576" s="5" t="s">
        <v>800</v>
      </c>
      <c r="D576" s="5">
        <v>647.19000000000005</v>
      </c>
      <c r="E576" s="5">
        <v>189.98</v>
      </c>
      <c r="F576" s="179">
        <v>8.0574773590104876</v>
      </c>
      <c r="G576" s="179">
        <v>46.859275089983257</v>
      </c>
      <c r="H576" s="6">
        <v>1260</v>
      </c>
      <c r="I576" s="5">
        <v>1278</v>
      </c>
      <c r="J576" s="5" t="s">
        <v>801</v>
      </c>
      <c r="K576" s="5" t="s">
        <v>2038</v>
      </c>
      <c r="L576" s="5" t="s">
        <v>2731</v>
      </c>
      <c r="M576" s="5" t="s">
        <v>1145</v>
      </c>
      <c r="P576" s="9">
        <v>21.4</v>
      </c>
      <c r="Q576" s="65">
        <v>1.3</v>
      </c>
      <c r="R576" s="5">
        <v>20</v>
      </c>
      <c r="S576" s="5" t="s">
        <v>3154</v>
      </c>
      <c r="T576" s="5">
        <v>12.42</v>
      </c>
      <c r="V576" s="5">
        <v>1.96</v>
      </c>
      <c r="W576" s="57">
        <v>102</v>
      </c>
    </row>
    <row r="577" spans="1:27">
      <c r="A577" s="5">
        <v>569</v>
      </c>
      <c r="B577" s="5" t="s">
        <v>669</v>
      </c>
      <c r="C577" s="5" t="s">
        <v>2009</v>
      </c>
      <c r="D577" s="5">
        <v>589.91</v>
      </c>
      <c r="E577" s="5">
        <v>176.72</v>
      </c>
      <c r="F577" s="179">
        <v>7.3066089389790392</v>
      </c>
      <c r="G577" s="179">
        <v>46.741593201644619</v>
      </c>
      <c r="H577" s="6">
        <v>830</v>
      </c>
      <c r="I577" s="5">
        <v>862</v>
      </c>
      <c r="J577" s="5" t="s">
        <v>2010</v>
      </c>
      <c r="K577" s="5" t="s">
        <v>2038</v>
      </c>
      <c r="L577" s="5" t="s">
        <v>5573</v>
      </c>
      <c r="M577" s="5" t="s">
        <v>883</v>
      </c>
      <c r="P577" s="9">
        <v>26</v>
      </c>
      <c r="Q577" s="65">
        <v>1.2</v>
      </c>
      <c r="R577" s="5">
        <v>40</v>
      </c>
      <c r="S577" s="5" t="s">
        <v>3154</v>
      </c>
      <c r="T577" s="5">
        <v>12.55</v>
      </c>
      <c r="V577" s="5">
        <v>1.67</v>
      </c>
      <c r="W577" s="57">
        <v>90</v>
      </c>
    </row>
    <row r="578" spans="1:27">
      <c r="A578" s="5">
        <v>570</v>
      </c>
      <c r="B578" s="5" t="s">
        <v>670</v>
      </c>
      <c r="C578" s="5" t="s">
        <v>2011</v>
      </c>
      <c r="D578" s="5">
        <v>589.94000000000005</v>
      </c>
      <c r="E578" s="5">
        <v>173.92500000000001</v>
      </c>
      <c r="F578" s="179">
        <v>7.3070628053187487</v>
      </c>
      <c r="G578" s="179">
        <v>46.716451336130866</v>
      </c>
      <c r="H578" s="6">
        <v>880</v>
      </c>
      <c r="I578" s="5">
        <v>890</v>
      </c>
      <c r="J578" s="5" t="s">
        <v>904</v>
      </c>
      <c r="K578" s="5" t="s">
        <v>2038</v>
      </c>
      <c r="L578" s="5" t="s">
        <v>4108</v>
      </c>
      <c r="M578" s="5" t="s">
        <v>5052</v>
      </c>
      <c r="P578" s="9">
        <v>13.4</v>
      </c>
      <c r="Q578" s="65">
        <v>1.7</v>
      </c>
      <c r="R578" s="5">
        <v>17</v>
      </c>
      <c r="S578" s="5" t="s">
        <v>3154</v>
      </c>
      <c r="T578" s="5">
        <v>12.78</v>
      </c>
      <c r="V578" s="5">
        <v>1.74</v>
      </c>
      <c r="W578" s="57">
        <v>40</v>
      </c>
    </row>
    <row r="579" spans="1:27">
      <c r="A579" s="5">
        <v>571</v>
      </c>
      <c r="B579" s="5" t="s">
        <v>671</v>
      </c>
      <c r="C579" s="5" t="s">
        <v>4853</v>
      </c>
      <c r="D579" s="5">
        <v>636.95000000000005</v>
      </c>
      <c r="E579" s="5">
        <v>183.6</v>
      </c>
      <c r="F579" s="179">
        <v>7.9226798883562486</v>
      </c>
      <c r="G579" s="179">
        <v>46.802533208215131</v>
      </c>
      <c r="H579" s="6">
        <v>1090</v>
      </c>
      <c r="I579" s="5">
        <v>1097</v>
      </c>
      <c r="J579" s="5" t="s">
        <v>1555</v>
      </c>
      <c r="K579" s="5" t="s">
        <v>2038</v>
      </c>
      <c r="L579" s="5" t="s">
        <v>1139</v>
      </c>
      <c r="M579" s="5" t="s">
        <v>2576</v>
      </c>
      <c r="P579" s="9">
        <v>10.199999999999999</v>
      </c>
      <c r="Q579" s="65">
        <v>0.8</v>
      </c>
      <c r="R579" s="5">
        <v>30</v>
      </c>
      <c r="S579" s="5" t="s">
        <v>3154</v>
      </c>
      <c r="T579" s="5">
        <v>13.32</v>
      </c>
      <c r="V579" s="5">
        <v>1.58</v>
      </c>
      <c r="W579" s="57">
        <v>100</v>
      </c>
    </row>
    <row r="580" spans="1:27">
      <c r="A580" s="5">
        <v>572</v>
      </c>
      <c r="B580" s="5" t="s">
        <v>672</v>
      </c>
      <c r="C580" s="5" t="s">
        <v>1556</v>
      </c>
      <c r="D580" s="5">
        <v>635.80999999999995</v>
      </c>
      <c r="E580" s="5">
        <v>184.51</v>
      </c>
      <c r="F580" s="179">
        <v>7.9078175880116772</v>
      </c>
      <c r="G580" s="179">
        <v>46.8107811383355</v>
      </c>
      <c r="H580" s="6">
        <v>945</v>
      </c>
      <c r="I580" s="5">
        <v>940</v>
      </c>
      <c r="J580" s="5" t="s">
        <v>1557</v>
      </c>
      <c r="K580" s="5" t="s">
        <v>2038</v>
      </c>
      <c r="L580" s="5" t="s">
        <v>1558</v>
      </c>
      <c r="M580" s="5" t="s">
        <v>883</v>
      </c>
      <c r="P580" s="9">
        <v>16.7</v>
      </c>
      <c r="Q580" s="65">
        <v>0.8</v>
      </c>
      <c r="R580" s="5">
        <v>40</v>
      </c>
      <c r="S580" s="5" t="s">
        <v>3154</v>
      </c>
      <c r="T580" s="5">
        <v>11.82</v>
      </c>
      <c r="V580" s="5">
        <v>2.14</v>
      </c>
      <c r="W580" s="57">
        <v>100</v>
      </c>
    </row>
    <row r="581" spans="1:27">
      <c r="A581" s="5">
        <v>573</v>
      </c>
      <c r="B581" s="5" t="s">
        <v>673</v>
      </c>
      <c r="C581" s="5" t="s">
        <v>1559</v>
      </c>
      <c r="D581" s="5">
        <v>653.75</v>
      </c>
      <c r="E581" s="5">
        <v>201.625</v>
      </c>
      <c r="F581" s="179">
        <v>8.1448737824977329</v>
      </c>
      <c r="G581" s="179">
        <v>46.963523063977846</v>
      </c>
      <c r="H581" s="6">
        <v>1335</v>
      </c>
      <c r="I581" s="5">
        <v>1338</v>
      </c>
      <c r="J581" s="5" t="s">
        <v>1771</v>
      </c>
      <c r="K581" s="5" t="s">
        <v>2038</v>
      </c>
      <c r="L581" s="5" t="s">
        <v>3881</v>
      </c>
      <c r="M581" s="5" t="s">
        <v>2576</v>
      </c>
      <c r="P581" s="9">
        <v>39.5</v>
      </c>
      <c r="Q581" s="65">
        <v>2</v>
      </c>
      <c r="R581" s="5">
        <v>25</v>
      </c>
      <c r="S581" s="5" t="s">
        <v>3154</v>
      </c>
      <c r="T581" s="5">
        <v>11.47</v>
      </c>
      <c r="V581" s="5">
        <v>2.2599999999999998</v>
      </c>
      <c r="W581" s="57">
        <v>100</v>
      </c>
    </row>
    <row r="582" spans="1:27">
      <c r="A582" s="5">
        <v>574</v>
      </c>
      <c r="B582" s="5" t="s">
        <v>674</v>
      </c>
      <c r="C582" s="5" t="s">
        <v>3882</v>
      </c>
      <c r="D582" s="5">
        <v>653.41999999999996</v>
      </c>
      <c r="E582" s="5">
        <v>205</v>
      </c>
      <c r="F582" s="179">
        <v>8.1409348657060292</v>
      </c>
      <c r="G582" s="179">
        <v>46.993907134182699</v>
      </c>
      <c r="H582" s="6">
        <v>740</v>
      </c>
      <c r="I582" s="5">
        <v>756</v>
      </c>
      <c r="J582" s="5" t="s">
        <v>3883</v>
      </c>
      <c r="K582" s="5" t="s">
        <v>2038</v>
      </c>
      <c r="L582" s="5" t="s">
        <v>656</v>
      </c>
      <c r="M582" s="5" t="s">
        <v>883</v>
      </c>
      <c r="P582" s="9">
        <v>26.9</v>
      </c>
      <c r="Q582" s="65">
        <v>1.2</v>
      </c>
      <c r="R582" s="5">
        <v>40</v>
      </c>
      <c r="S582" s="5" t="s">
        <v>3154</v>
      </c>
      <c r="T582" s="5">
        <v>12.24</v>
      </c>
      <c r="V582" s="5">
        <v>1.59</v>
      </c>
      <c r="W582" s="57">
        <v>100</v>
      </c>
    </row>
    <row r="583" spans="1:27">
      <c r="A583" s="5">
        <v>575</v>
      </c>
      <c r="B583" s="5" t="s">
        <v>675</v>
      </c>
      <c r="C583" s="5" t="s">
        <v>4958</v>
      </c>
      <c r="D583" s="5">
        <v>571.48</v>
      </c>
      <c r="E583" s="5">
        <v>107.77</v>
      </c>
      <c r="F583" s="179">
        <v>7.0696946672110466</v>
      </c>
      <c r="G583" s="179">
        <v>46.120821653815163</v>
      </c>
      <c r="H583" s="6">
        <v>460</v>
      </c>
      <c r="I583" s="5">
        <v>491</v>
      </c>
      <c r="J583" s="5" t="s">
        <v>4668</v>
      </c>
      <c r="K583" s="5" t="s">
        <v>2038</v>
      </c>
      <c r="L583" s="5" t="s">
        <v>4669</v>
      </c>
      <c r="M583" s="5" t="s">
        <v>851</v>
      </c>
      <c r="P583" s="9">
        <v>5.4</v>
      </c>
      <c r="Q583" s="65">
        <v>0.5</v>
      </c>
      <c r="R583" s="5">
        <v>20</v>
      </c>
      <c r="S583" s="5" t="s">
        <v>3154</v>
      </c>
      <c r="T583" s="5">
        <v>13.67</v>
      </c>
      <c r="U583" s="5">
        <v>0.15</v>
      </c>
      <c r="V583" s="5">
        <v>1.55</v>
      </c>
      <c r="W583" s="57">
        <v>100</v>
      </c>
    </row>
    <row r="584" spans="1:27" s="10" customFormat="1">
      <c r="A584" s="5">
        <v>576</v>
      </c>
      <c r="B584" s="5" t="s">
        <v>676</v>
      </c>
      <c r="C584" s="10" t="s">
        <v>4670</v>
      </c>
      <c r="D584" s="10">
        <v>635.29</v>
      </c>
      <c r="E584" s="10">
        <v>154.81</v>
      </c>
      <c r="F584" s="179">
        <v>7.8987234649434264</v>
      </c>
      <c r="G584" s="179">
        <v>46.543646838200772</v>
      </c>
      <c r="H584" s="7">
        <v>920</v>
      </c>
      <c r="I584" s="5">
        <v>1034</v>
      </c>
      <c r="J584" s="10" t="s">
        <v>4671</v>
      </c>
      <c r="K584" s="10" t="s">
        <v>2038</v>
      </c>
      <c r="L584" s="10" t="s">
        <v>4672</v>
      </c>
      <c r="M584" s="10" t="s">
        <v>1262</v>
      </c>
      <c r="N584" s="88"/>
      <c r="P584" s="23">
        <v>7.2</v>
      </c>
      <c r="Q584" s="88">
        <v>0.6</v>
      </c>
      <c r="R584" s="10">
        <v>20</v>
      </c>
      <c r="S584" s="10" t="s">
        <v>3154</v>
      </c>
      <c r="T584" s="10">
        <v>13.9</v>
      </c>
      <c r="U584" s="10">
        <v>0.15</v>
      </c>
      <c r="V584" s="10">
        <v>1.47</v>
      </c>
      <c r="W584" s="103">
        <v>100</v>
      </c>
      <c r="X584" s="88"/>
      <c r="Y584" s="221"/>
      <c r="Z584" s="222"/>
      <c r="AA584" s="222"/>
    </row>
    <row r="585" spans="1:27">
      <c r="A585" s="5">
        <v>577</v>
      </c>
      <c r="B585" s="5" t="s">
        <v>6043</v>
      </c>
      <c r="C585" s="5" t="s">
        <v>2531</v>
      </c>
      <c r="D585" s="5">
        <v>736.11</v>
      </c>
      <c r="E585" s="5">
        <v>194.74</v>
      </c>
      <c r="F585" s="179">
        <v>9.2247084379835673</v>
      </c>
      <c r="G585" s="179">
        <v>46.889833492220461</v>
      </c>
      <c r="H585" s="6">
        <v>2360</v>
      </c>
      <c r="I585" s="5">
        <v>2319</v>
      </c>
      <c r="J585" s="5" t="s">
        <v>4274</v>
      </c>
      <c r="K585" s="5" t="s">
        <v>2038</v>
      </c>
      <c r="L585" s="5" t="s">
        <v>3679</v>
      </c>
      <c r="M585" s="5" t="s">
        <v>3437</v>
      </c>
      <c r="P585" s="9">
        <v>2</v>
      </c>
      <c r="Q585" s="65">
        <v>0.7</v>
      </c>
      <c r="R585" s="5">
        <v>7</v>
      </c>
      <c r="S585" s="5" t="s">
        <v>3154</v>
      </c>
      <c r="T585" s="5">
        <v>14.06</v>
      </c>
      <c r="U585" s="5">
        <v>0.21</v>
      </c>
      <c r="V585" s="5">
        <v>1.72</v>
      </c>
      <c r="W585" s="57">
        <v>70</v>
      </c>
    </row>
    <row r="586" spans="1:27">
      <c r="A586" s="5">
        <v>578</v>
      </c>
      <c r="B586" s="5" t="s">
        <v>6044</v>
      </c>
      <c r="C586" s="5" t="s">
        <v>2518</v>
      </c>
      <c r="D586" s="5">
        <v>716.05</v>
      </c>
      <c r="E586" s="5">
        <v>153.84</v>
      </c>
      <c r="F586" s="179">
        <v>8.9512001014983937</v>
      </c>
      <c r="G586" s="179">
        <v>46.525791442617958</v>
      </c>
      <c r="H586" s="6">
        <v>1150</v>
      </c>
      <c r="I586" s="5">
        <v>1129</v>
      </c>
      <c r="J586" s="5" t="s">
        <v>3872</v>
      </c>
      <c r="K586" s="5" t="s">
        <v>2038</v>
      </c>
      <c r="L586" s="5" t="s">
        <v>2728</v>
      </c>
      <c r="M586" s="5" t="s">
        <v>5763</v>
      </c>
      <c r="P586" s="9">
        <v>6.7</v>
      </c>
      <c r="Q586" s="65">
        <v>0.9</v>
      </c>
      <c r="R586" s="5">
        <v>20</v>
      </c>
      <c r="S586" s="5" t="s">
        <v>3154</v>
      </c>
      <c r="T586" s="5">
        <v>13.61</v>
      </c>
      <c r="U586" s="5">
        <v>0.19</v>
      </c>
      <c r="V586" s="5">
        <v>1.35</v>
      </c>
      <c r="W586" s="57">
        <v>51</v>
      </c>
    </row>
    <row r="587" spans="1:27" s="11" customFormat="1">
      <c r="A587" s="5">
        <v>579</v>
      </c>
      <c r="B587" s="5" t="s">
        <v>677</v>
      </c>
      <c r="C587" s="11" t="s">
        <v>2729</v>
      </c>
      <c r="D587" s="11">
        <v>704.17</v>
      </c>
      <c r="E587" s="11">
        <v>160.58000000000001</v>
      </c>
      <c r="F587" s="179">
        <v>8.7979143763387082</v>
      </c>
      <c r="G587" s="179">
        <v>46.588366889678056</v>
      </c>
      <c r="H587" s="19">
        <v>1915</v>
      </c>
      <c r="I587" s="5">
        <v>1924</v>
      </c>
      <c r="J587" s="11" t="s">
        <v>1415</v>
      </c>
      <c r="K587" s="11" t="s">
        <v>2038</v>
      </c>
      <c r="L587" s="11" t="s">
        <v>1416</v>
      </c>
      <c r="M587" s="11" t="s">
        <v>1417</v>
      </c>
      <c r="N587" s="89"/>
      <c r="P587" s="26">
        <v>7.5</v>
      </c>
      <c r="Q587" s="89">
        <v>1.2</v>
      </c>
      <c r="R587" s="11">
        <v>20</v>
      </c>
      <c r="S587" s="11" t="s">
        <v>3154</v>
      </c>
      <c r="W587" s="104"/>
      <c r="X587" s="89"/>
      <c r="Y587" s="223"/>
      <c r="Z587" s="224"/>
      <c r="AA587" s="224"/>
    </row>
    <row r="588" spans="1:27" s="11" customFormat="1">
      <c r="A588" s="5">
        <v>580</v>
      </c>
      <c r="B588" s="5" t="s">
        <v>678</v>
      </c>
      <c r="C588" s="11" t="s">
        <v>3592</v>
      </c>
      <c r="D588" s="11">
        <v>707.61</v>
      </c>
      <c r="E588" s="11">
        <v>165.64</v>
      </c>
      <c r="F588" s="179">
        <v>8.8439747739447743</v>
      </c>
      <c r="G588" s="179">
        <v>46.633332337479686</v>
      </c>
      <c r="H588" s="19">
        <v>1490</v>
      </c>
      <c r="I588" s="5">
        <v>1490</v>
      </c>
      <c r="J588" s="11" t="s">
        <v>3593</v>
      </c>
      <c r="K588" s="11" t="s">
        <v>2038</v>
      </c>
      <c r="L588" s="11" t="s">
        <v>3470</v>
      </c>
      <c r="M588" s="11" t="s">
        <v>3036</v>
      </c>
      <c r="N588" s="89"/>
      <c r="P588" s="26">
        <v>8.4</v>
      </c>
      <c r="Q588" s="89">
        <v>1.5</v>
      </c>
      <c r="R588" s="11">
        <v>20</v>
      </c>
      <c r="S588" s="11" t="s">
        <v>3154</v>
      </c>
      <c r="W588" s="104"/>
      <c r="X588" s="89"/>
      <c r="Y588" s="223"/>
      <c r="Z588" s="224"/>
      <c r="AA588" s="224"/>
    </row>
    <row r="589" spans="1:27">
      <c r="A589" s="5">
        <v>581</v>
      </c>
      <c r="B589" s="5" t="s">
        <v>679</v>
      </c>
      <c r="C589" s="5" t="s">
        <v>3421</v>
      </c>
      <c r="D589" s="5">
        <v>733.375</v>
      </c>
      <c r="E589" s="5">
        <v>163.74</v>
      </c>
      <c r="F589" s="179">
        <v>9.1798029834990267</v>
      </c>
      <c r="G589" s="179">
        <v>46.611597876547847</v>
      </c>
      <c r="H589" s="6">
        <v>1300</v>
      </c>
      <c r="I589" s="5">
        <v>1294</v>
      </c>
      <c r="J589" s="5" t="s">
        <v>3417</v>
      </c>
      <c r="K589" s="5" t="s">
        <v>2038</v>
      </c>
      <c r="L589" s="5" t="s">
        <v>2462</v>
      </c>
      <c r="M589" s="5" t="s">
        <v>5763</v>
      </c>
      <c r="P589" s="9">
        <v>8.6</v>
      </c>
      <c r="Q589" s="65">
        <v>1.4</v>
      </c>
      <c r="R589" s="5">
        <v>40</v>
      </c>
      <c r="S589" s="5" t="s">
        <v>3154</v>
      </c>
      <c r="T589" s="5">
        <v>13.56</v>
      </c>
      <c r="U589" s="5">
        <v>0.26</v>
      </c>
      <c r="V589" s="5">
        <v>1.71</v>
      </c>
      <c r="W589" s="57">
        <v>42</v>
      </c>
    </row>
    <row r="590" spans="1:27">
      <c r="A590" s="5">
        <v>582</v>
      </c>
      <c r="B590" s="5" t="s">
        <v>424</v>
      </c>
      <c r="C590" s="5" t="s">
        <v>2463</v>
      </c>
      <c r="D590" s="5">
        <v>735.01</v>
      </c>
      <c r="E590" s="5">
        <v>161.1</v>
      </c>
      <c r="F590" s="179">
        <v>9.200366274717835</v>
      </c>
      <c r="G590" s="179">
        <v>46.587527241814854</v>
      </c>
      <c r="H590" s="6">
        <v>1665</v>
      </c>
      <c r="I590" s="5">
        <v>1662</v>
      </c>
      <c r="J590" s="5" t="s">
        <v>2516</v>
      </c>
      <c r="K590" s="5" t="s">
        <v>2038</v>
      </c>
      <c r="L590" s="5" t="s">
        <v>2765</v>
      </c>
      <c r="M590" s="5" t="s">
        <v>5763</v>
      </c>
      <c r="P590" s="9">
        <v>5</v>
      </c>
      <c r="Q590" s="65">
        <v>1.6</v>
      </c>
      <c r="R590" s="5">
        <v>24</v>
      </c>
      <c r="S590" s="5" t="s">
        <v>3154</v>
      </c>
      <c r="T590" s="5">
        <v>13.59</v>
      </c>
      <c r="U590" s="5">
        <v>0.19</v>
      </c>
      <c r="V590" s="5">
        <v>1.51</v>
      </c>
      <c r="W590" s="57">
        <v>61</v>
      </c>
    </row>
    <row r="591" spans="1:27">
      <c r="A591" s="5">
        <v>583</v>
      </c>
      <c r="B591" s="5" t="s">
        <v>425</v>
      </c>
      <c r="C591" s="5" t="s">
        <v>5015</v>
      </c>
      <c r="D591" s="5">
        <v>728.73</v>
      </c>
      <c r="E591" s="5">
        <v>159.6</v>
      </c>
      <c r="F591" s="179">
        <v>9.1180261646560776</v>
      </c>
      <c r="G591" s="179">
        <v>46.575275683076455</v>
      </c>
      <c r="H591" s="6">
        <v>1905</v>
      </c>
      <c r="I591" s="5">
        <v>1907</v>
      </c>
      <c r="J591" s="5" t="s">
        <v>1745</v>
      </c>
      <c r="K591" s="5" t="s">
        <v>2038</v>
      </c>
      <c r="L591" s="5" t="s">
        <v>3670</v>
      </c>
      <c r="M591" s="5" t="s">
        <v>5763</v>
      </c>
      <c r="P591" s="9">
        <v>8.9</v>
      </c>
      <c r="Q591" s="65">
        <v>0.8</v>
      </c>
      <c r="R591" s="5">
        <v>20</v>
      </c>
      <c r="S591" s="5" t="s">
        <v>3154</v>
      </c>
      <c r="T591" s="5">
        <v>14.03</v>
      </c>
      <c r="U591" s="5">
        <v>0.15</v>
      </c>
      <c r="V591" s="5">
        <v>1.49</v>
      </c>
      <c r="W591" s="57">
        <v>100</v>
      </c>
    </row>
    <row r="592" spans="1:27">
      <c r="A592" s="5">
        <v>584</v>
      </c>
      <c r="B592" s="5" t="s">
        <v>426</v>
      </c>
      <c r="C592" s="5" t="s">
        <v>3671</v>
      </c>
      <c r="D592" s="5">
        <v>734.07500000000005</v>
      </c>
      <c r="E592" s="5">
        <v>153.77500000000001</v>
      </c>
      <c r="F592" s="179">
        <v>9.1860407766501346</v>
      </c>
      <c r="G592" s="179">
        <v>46.52183908890445</v>
      </c>
      <c r="H592" s="6">
        <v>1650</v>
      </c>
      <c r="I592" s="5">
        <v>1652</v>
      </c>
      <c r="J592" s="5" t="s">
        <v>5482</v>
      </c>
      <c r="K592" s="5" t="s">
        <v>2038</v>
      </c>
      <c r="L592" s="5" t="s">
        <v>5485</v>
      </c>
      <c r="M592" s="5" t="s">
        <v>5763</v>
      </c>
      <c r="P592" s="9">
        <v>4.8</v>
      </c>
      <c r="Q592" s="65">
        <v>0.7</v>
      </c>
      <c r="R592" s="5">
        <v>20</v>
      </c>
      <c r="S592" s="5" t="s">
        <v>3154</v>
      </c>
      <c r="T592" s="5">
        <v>13.4</v>
      </c>
      <c r="U592" s="5">
        <v>0.15</v>
      </c>
      <c r="V592" s="5">
        <v>1.5</v>
      </c>
      <c r="W592" s="57">
        <v>100</v>
      </c>
    </row>
    <row r="593" spans="1:29">
      <c r="A593" s="5">
        <v>585</v>
      </c>
      <c r="B593" s="5" t="s">
        <v>6045</v>
      </c>
      <c r="C593" s="5" t="s">
        <v>5486</v>
      </c>
      <c r="D593" s="5">
        <v>734.19</v>
      </c>
      <c r="E593" s="5">
        <v>147.52500000000001</v>
      </c>
      <c r="F593" s="179">
        <v>9.1857251935734983</v>
      </c>
      <c r="G593" s="179">
        <v>46.465607464824629</v>
      </c>
      <c r="H593" s="6">
        <v>1660</v>
      </c>
      <c r="I593" s="5">
        <v>1682</v>
      </c>
      <c r="J593" s="5" t="s">
        <v>5487</v>
      </c>
      <c r="K593" s="5" t="s">
        <v>2038</v>
      </c>
      <c r="L593" s="5" t="s">
        <v>2534</v>
      </c>
      <c r="M593" s="5" t="s">
        <v>5763</v>
      </c>
      <c r="P593" s="9">
        <v>7.1</v>
      </c>
      <c r="Q593" s="65">
        <v>2.6</v>
      </c>
      <c r="R593" s="5">
        <v>20</v>
      </c>
      <c r="S593" s="5" t="s">
        <v>3154</v>
      </c>
      <c r="T593" s="5">
        <v>13.86</v>
      </c>
      <c r="U593" s="5">
        <v>0.2</v>
      </c>
      <c r="V593" s="5">
        <v>1.63</v>
      </c>
      <c r="W593" s="57">
        <v>66</v>
      </c>
    </row>
    <row r="594" spans="1:29">
      <c r="A594" s="5">
        <v>586</v>
      </c>
      <c r="B594" s="5" t="s">
        <v>6046</v>
      </c>
      <c r="C594" s="5" t="s">
        <v>5488</v>
      </c>
      <c r="D594" s="5">
        <v>727.02</v>
      </c>
      <c r="E594" s="5">
        <v>151.25</v>
      </c>
      <c r="F594" s="179">
        <v>9.0934269979936388</v>
      </c>
      <c r="G594" s="179">
        <v>46.500506198314525</v>
      </c>
      <c r="H594" s="6">
        <v>2285</v>
      </c>
      <c r="I594" s="5">
        <v>2350</v>
      </c>
      <c r="J594" s="5" t="s">
        <v>5489</v>
      </c>
      <c r="K594" s="5" t="s">
        <v>2038</v>
      </c>
      <c r="L594" s="5" t="s">
        <v>3670</v>
      </c>
      <c r="M594" s="5" t="s">
        <v>5763</v>
      </c>
      <c r="P594" s="9">
        <v>7.2</v>
      </c>
      <c r="Q594" s="65">
        <v>1</v>
      </c>
      <c r="R594" s="5">
        <v>20</v>
      </c>
      <c r="S594" s="5" t="s">
        <v>3154</v>
      </c>
      <c r="T594" s="5">
        <v>13.7</v>
      </c>
      <c r="U594" s="5">
        <v>0.16</v>
      </c>
      <c r="V594" s="5">
        <v>1.61</v>
      </c>
      <c r="W594" s="57">
        <v>100</v>
      </c>
    </row>
    <row r="595" spans="1:29">
      <c r="A595" s="5">
        <v>587</v>
      </c>
      <c r="B595" s="5" t="s">
        <v>6047</v>
      </c>
      <c r="C595" s="5" t="s">
        <v>5490</v>
      </c>
      <c r="D595" s="5">
        <v>735.72</v>
      </c>
      <c r="E595" s="5">
        <v>143.52000000000001</v>
      </c>
      <c r="F595" s="179">
        <v>9.2044646901921894</v>
      </c>
      <c r="G595" s="179">
        <v>46.429281019007753</v>
      </c>
      <c r="H595" s="6">
        <v>1195</v>
      </c>
      <c r="I595" s="5">
        <v>1225</v>
      </c>
      <c r="J595" s="5" t="s">
        <v>3197</v>
      </c>
      <c r="K595" s="5" t="s">
        <v>2038</v>
      </c>
      <c r="L595" s="5" t="s">
        <v>3198</v>
      </c>
      <c r="M595" s="5" t="s">
        <v>5763</v>
      </c>
      <c r="P595" s="9">
        <v>6.8</v>
      </c>
      <c r="Q595" s="65">
        <v>2</v>
      </c>
      <c r="R595" s="5">
        <v>15</v>
      </c>
      <c r="S595" s="5" t="s">
        <v>3154</v>
      </c>
      <c r="T595" s="5">
        <v>13.6</v>
      </c>
      <c r="U595" s="5">
        <v>0.33</v>
      </c>
      <c r="V595" s="5">
        <v>1.1000000000000001</v>
      </c>
      <c r="W595" s="57">
        <v>11</v>
      </c>
    </row>
    <row r="596" spans="1:29">
      <c r="A596" s="5">
        <v>588</v>
      </c>
      <c r="B596" s="5" t="s">
        <v>427</v>
      </c>
      <c r="C596" s="5" t="s">
        <v>2199</v>
      </c>
      <c r="D596" s="5">
        <v>738.23</v>
      </c>
      <c r="E596" s="5">
        <v>142.51</v>
      </c>
      <c r="F596" s="179">
        <v>9.2368091434300528</v>
      </c>
      <c r="G596" s="179">
        <v>46.419685080875013</v>
      </c>
      <c r="H596" s="6">
        <v>1280</v>
      </c>
      <c r="I596" s="5">
        <v>1332</v>
      </c>
      <c r="J596" s="5" t="s">
        <v>2200</v>
      </c>
      <c r="K596" s="5" t="s">
        <v>2038</v>
      </c>
      <c r="L596" s="5" t="s">
        <v>2201</v>
      </c>
      <c r="M596" s="5" t="s">
        <v>803</v>
      </c>
      <c r="P596" s="9">
        <v>5.3</v>
      </c>
      <c r="Q596" s="65">
        <v>0.9</v>
      </c>
      <c r="R596" s="5">
        <v>20</v>
      </c>
      <c r="S596" s="5" t="s">
        <v>3154</v>
      </c>
    </row>
    <row r="597" spans="1:29">
      <c r="A597" s="5">
        <v>589</v>
      </c>
      <c r="B597" s="5" t="s">
        <v>428</v>
      </c>
      <c r="C597" s="5" t="s">
        <v>1923</v>
      </c>
      <c r="D597" s="5">
        <v>738.06</v>
      </c>
      <c r="E597" s="5">
        <v>137.97</v>
      </c>
      <c r="F597" s="179">
        <v>9.2332476075571197</v>
      </c>
      <c r="G597" s="179">
        <v>46.378890719006449</v>
      </c>
      <c r="H597" s="6">
        <v>680</v>
      </c>
      <c r="I597" s="5">
        <v>716</v>
      </c>
      <c r="J597" s="5" t="s">
        <v>2191</v>
      </c>
      <c r="K597" s="5" t="s">
        <v>2038</v>
      </c>
      <c r="L597" s="5" t="s">
        <v>2202</v>
      </c>
      <c r="M597" s="5" t="s">
        <v>5763</v>
      </c>
      <c r="P597" s="9">
        <v>4.5999999999999996</v>
      </c>
      <c r="Q597" s="65">
        <v>1</v>
      </c>
      <c r="R597" s="5">
        <v>20</v>
      </c>
      <c r="S597" s="5" t="s">
        <v>3154</v>
      </c>
      <c r="T597" s="5">
        <v>13.33</v>
      </c>
      <c r="U597" s="5">
        <v>0.18</v>
      </c>
      <c r="V597" s="5">
        <v>1.53</v>
      </c>
      <c r="W597" s="57">
        <v>76</v>
      </c>
    </row>
    <row r="598" spans="1:29" s="10" customFormat="1">
      <c r="A598" s="5">
        <v>590</v>
      </c>
      <c r="B598" s="5" t="s">
        <v>429</v>
      </c>
      <c r="C598" s="10" t="s">
        <v>785</v>
      </c>
      <c r="D598" s="10">
        <v>688.29</v>
      </c>
      <c r="E598" s="10">
        <v>168.84</v>
      </c>
      <c r="F598" s="179">
        <v>8.5923192914743094</v>
      </c>
      <c r="G598" s="179">
        <v>46.664947677251817</v>
      </c>
      <c r="H598" s="7">
        <v>1082</v>
      </c>
      <c r="I598" s="5">
        <v>1141</v>
      </c>
      <c r="J598" s="10" t="s">
        <v>4321</v>
      </c>
      <c r="K598" s="10" t="s">
        <v>2038</v>
      </c>
      <c r="L598" s="10" t="s">
        <v>4322</v>
      </c>
      <c r="M598" s="10" t="s">
        <v>1262</v>
      </c>
      <c r="N598" s="88"/>
      <c r="P598" s="23">
        <v>6.8</v>
      </c>
      <c r="Q598" s="88">
        <v>1.5</v>
      </c>
      <c r="R598" s="10">
        <v>20</v>
      </c>
      <c r="S598" s="10" t="s">
        <v>3154</v>
      </c>
      <c r="T598" s="10">
        <v>13.37</v>
      </c>
      <c r="U598" s="10">
        <v>0.23</v>
      </c>
      <c r="V598" s="10">
        <v>2.19</v>
      </c>
      <c r="W598" s="103">
        <v>94</v>
      </c>
      <c r="X598" s="88"/>
      <c r="Y598" s="221"/>
      <c r="Z598" s="222"/>
      <c r="AA598" s="222"/>
      <c r="AC598" s="10" t="s">
        <v>1019</v>
      </c>
    </row>
    <row r="599" spans="1:29">
      <c r="A599" s="5">
        <v>591</v>
      </c>
      <c r="B599" s="5" t="s">
        <v>430</v>
      </c>
      <c r="C599" s="5" t="s">
        <v>4323</v>
      </c>
      <c r="D599" s="5">
        <v>611.88</v>
      </c>
      <c r="E599" s="5">
        <v>80.69</v>
      </c>
      <c r="F599" s="179">
        <v>7.5916385200777432</v>
      </c>
      <c r="G599" s="179">
        <v>45.877725742696192</v>
      </c>
      <c r="H599" s="6">
        <v>2150</v>
      </c>
      <c r="I599" s="5">
        <v>2144</v>
      </c>
      <c r="J599" s="5" t="s">
        <v>4537</v>
      </c>
      <c r="K599" s="5" t="s">
        <v>2038</v>
      </c>
      <c r="L599" s="5" t="s">
        <v>4538</v>
      </c>
      <c r="M599" s="5" t="s">
        <v>4309</v>
      </c>
      <c r="P599" s="9">
        <v>7.1</v>
      </c>
      <c r="Q599" s="65">
        <v>3.1</v>
      </c>
      <c r="R599" s="5">
        <v>12</v>
      </c>
      <c r="S599" s="5" t="s">
        <v>3154</v>
      </c>
      <c r="T599" s="5" t="s">
        <v>3997</v>
      </c>
    </row>
    <row r="600" spans="1:29">
      <c r="A600" s="5">
        <v>592</v>
      </c>
      <c r="B600" s="5" t="s">
        <v>431</v>
      </c>
      <c r="C600" s="5" t="s">
        <v>2419</v>
      </c>
      <c r="D600" s="5">
        <v>723.19</v>
      </c>
      <c r="E600" s="5">
        <v>157.75</v>
      </c>
      <c r="F600" s="179">
        <v>9.0452788979958889</v>
      </c>
      <c r="G600" s="179">
        <v>46.559680862116082</v>
      </c>
      <c r="H600" s="6">
        <v>2080</v>
      </c>
      <c r="I600" s="5">
        <v>2117</v>
      </c>
      <c r="J600" s="5" t="s">
        <v>3251</v>
      </c>
      <c r="K600" s="5" t="s">
        <v>2038</v>
      </c>
      <c r="L600" s="5" t="s">
        <v>2153</v>
      </c>
      <c r="M600" s="5" t="s">
        <v>5763</v>
      </c>
      <c r="P600" s="9">
        <v>6.5</v>
      </c>
      <c r="Q600" s="65">
        <v>1.2</v>
      </c>
      <c r="R600" s="5">
        <v>20</v>
      </c>
      <c r="S600" s="5" t="s">
        <v>3154</v>
      </c>
      <c r="T600" s="5">
        <v>14.2</v>
      </c>
      <c r="U600" s="5">
        <v>0.13</v>
      </c>
      <c r="V600" s="5">
        <v>1.26</v>
      </c>
      <c r="W600" s="57">
        <v>100</v>
      </c>
    </row>
    <row r="601" spans="1:29">
      <c r="A601" s="5">
        <v>593</v>
      </c>
      <c r="B601" s="5" t="s">
        <v>432</v>
      </c>
      <c r="C601" s="5" t="s">
        <v>991</v>
      </c>
      <c r="D601" s="5">
        <v>743.62</v>
      </c>
      <c r="E601" s="5">
        <v>169.1</v>
      </c>
      <c r="F601" s="179">
        <v>9.315172359540373</v>
      </c>
      <c r="G601" s="179">
        <v>46.657676948914258</v>
      </c>
      <c r="H601" s="6">
        <v>2110</v>
      </c>
      <c r="I601" s="5">
        <v>2104</v>
      </c>
      <c r="J601" s="5" t="s">
        <v>992</v>
      </c>
      <c r="K601" s="5" t="s">
        <v>856</v>
      </c>
      <c r="L601" s="5" t="s">
        <v>993</v>
      </c>
      <c r="M601" s="5" t="s">
        <v>5003</v>
      </c>
      <c r="P601" s="9">
        <v>5.3</v>
      </c>
      <c r="Q601" s="65">
        <v>0.8</v>
      </c>
      <c r="R601" s="5">
        <v>20</v>
      </c>
      <c r="S601" s="5" t="s">
        <v>3154</v>
      </c>
    </row>
    <row r="602" spans="1:29">
      <c r="A602" s="5">
        <v>594</v>
      </c>
      <c r="B602" s="5" t="s">
        <v>433</v>
      </c>
      <c r="C602" s="5" t="s">
        <v>5220</v>
      </c>
      <c r="D602" s="5">
        <v>745.06</v>
      </c>
      <c r="E602" s="5">
        <v>151.97999999999999</v>
      </c>
      <c r="F602" s="179">
        <v>9.3285911797611636</v>
      </c>
      <c r="G602" s="179">
        <v>46.50340621768818</v>
      </c>
      <c r="H602" s="6">
        <v>2120</v>
      </c>
      <c r="I602" s="5">
        <v>2154</v>
      </c>
      <c r="J602" s="5" t="s">
        <v>2510</v>
      </c>
      <c r="K602" s="5" t="s">
        <v>2038</v>
      </c>
      <c r="L602" s="5" t="s">
        <v>5892</v>
      </c>
      <c r="M602" s="5" t="s">
        <v>803</v>
      </c>
      <c r="P602" s="9">
        <v>16.899999999999999</v>
      </c>
      <c r="Q602" s="65">
        <v>1.3</v>
      </c>
      <c r="R602" s="5">
        <v>20</v>
      </c>
      <c r="S602" s="5" t="s">
        <v>3154</v>
      </c>
      <c r="T602" s="5">
        <v>13.27</v>
      </c>
      <c r="U602" s="5">
        <v>0.17</v>
      </c>
      <c r="V602" s="5">
        <v>1.65</v>
      </c>
      <c r="W602" s="57">
        <v>100</v>
      </c>
    </row>
    <row r="603" spans="1:29">
      <c r="A603" s="5">
        <v>595</v>
      </c>
      <c r="B603" s="5" t="s">
        <v>434</v>
      </c>
      <c r="C603" s="5" t="s">
        <v>4307</v>
      </c>
      <c r="D603" s="5">
        <v>736.61</v>
      </c>
      <c r="E603" s="5">
        <v>133.85</v>
      </c>
      <c r="F603" s="179">
        <v>9.2131947242761356</v>
      </c>
      <c r="G603" s="179">
        <v>46.342135026683565</v>
      </c>
      <c r="H603" s="6">
        <v>470</v>
      </c>
      <c r="I603" s="5">
        <v>528</v>
      </c>
      <c r="J603" s="5" t="s">
        <v>4308</v>
      </c>
      <c r="K603" s="5" t="s">
        <v>2038</v>
      </c>
      <c r="L603" s="5" t="s">
        <v>3858</v>
      </c>
      <c r="M603" s="5" t="s">
        <v>5763</v>
      </c>
      <c r="P603" s="9">
        <v>5.8</v>
      </c>
      <c r="Q603" s="65">
        <v>1</v>
      </c>
      <c r="R603" s="5">
        <v>20</v>
      </c>
      <c r="S603" s="5" t="s">
        <v>3154</v>
      </c>
      <c r="T603" s="5">
        <v>13.18</v>
      </c>
      <c r="U603" s="5">
        <v>0.19</v>
      </c>
      <c r="V603" s="5">
        <v>1.89</v>
      </c>
      <c r="W603" s="57">
        <v>100</v>
      </c>
    </row>
    <row r="604" spans="1:29">
      <c r="A604" s="5">
        <v>596</v>
      </c>
      <c r="B604" s="5" t="s">
        <v>4635</v>
      </c>
      <c r="C604" s="5" t="s">
        <v>3859</v>
      </c>
      <c r="D604" s="5">
        <v>733.58</v>
      </c>
      <c r="E604" s="5">
        <v>127.43</v>
      </c>
      <c r="F604" s="179">
        <v>9.1720061135134117</v>
      </c>
      <c r="G604" s="179">
        <v>46.285006925272612</v>
      </c>
      <c r="H604" s="6">
        <v>375</v>
      </c>
      <c r="I604" s="5">
        <v>428</v>
      </c>
      <c r="J604" s="5" t="s">
        <v>3638</v>
      </c>
      <c r="K604" s="5" t="s">
        <v>2038</v>
      </c>
      <c r="L604" s="5" t="s">
        <v>3639</v>
      </c>
      <c r="M604" s="5" t="s">
        <v>5763</v>
      </c>
      <c r="P604" s="9">
        <v>5.5</v>
      </c>
      <c r="Q604" s="65">
        <v>0.6</v>
      </c>
      <c r="R604" s="5">
        <v>20</v>
      </c>
      <c r="S604" s="5" t="s">
        <v>3154</v>
      </c>
      <c r="T604" s="5">
        <v>13.95</v>
      </c>
      <c r="U604" s="5">
        <v>0.15</v>
      </c>
      <c r="V604" s="5">
        <v>1.48</v>
      </c>
      <c r="W604" s="57">
        <v>100</v>
      </c>
    </row>
    <row r="605" spans="1:29">
      <c r="A605" s="5">
        <v>597</v>
      </c>
      <c r="B605" s="5" t="s">
        <v>6048</v>
      </c>
      <c r="C605" s="5" t="s">
        <v>5913</v>
      </c>
      <c r="D605" s="5">
        <v>719.39</v>
      </c>
      <c r="E605" s="5">
        <v>120.97</v>
      </c>
      <c r="F605" s="179">
        <v>8.9862716316958924</v>
      </c>
      <c r="G605" s="179">
        <v>46.229576462039411</v>
      </c>
      <c r="H605" s="6">
        <v>1445</v>
      </c>
      <c r="I605" s="5">
        <v>1452</v>
      </c>
      <c r="J605" s="5" t="s">
        <v>5654</v>
      </c>
      <c r="K605" s="5" t="s">
        <v>2038</v>
      </c>
      <c r="L605" s="5" t="s">
        <v>875</v>
      </c>
      <c r="M605" s="5" t="s">
        <v>2350</v>
      </c>
      <c r="P605" s="9">
        <v>7.7</v>
      </c>
      <c r="Q605" s="65">
        <v>1.3</v>
      </c>
      <c r="R605" s="5">
        <v>20</v>
      </c>
      <c r="S605" s="5" t="s">
        <v>3154</v>
      </c>
      <c r="T605" s="5">
        <v>14.03</v>
      </c>
      <c r="U605" s="5">
        <v>0.2</v>
      </c>
      <c r="V605" s="5">
        <v>1.38</v>
      </c>
      <c r="W605" s="57">
        <v>46</v>
      </c>
    </row>
    <row r="606" spans="1:29">
      <c r="A606" s="5">
        <v>598</v>
      </c>
      <c r="B606" s="5" t="s">
        <v>6049</v>
      </c>
      <c r="C606" s="5" t="s">
        <v>4087</v>
      </c>
      <c r="D606" s="5">
        <v>733.73</v>
      </c>
      <c r="E606" s="5">
        <v>139.94999999999999</v>
      </c>
      <c r="F606" s="179">
        <v>9.1775524092698522</v>
      </c>
      <c r="G606" s="179">
        <v>46.397574425905169</v>
      </c>
      <c r="H606" s="6">
        <v>2110</v>
      </c>
      <c r="I606" s="5">
        <v>2066</v>
      </c>
      <c r="J606" s="5" t="s">
        <v>4093</v>
      </c>
      <c r="K606" s="5" t="s">
        <v>2038</v>
      </c>
      <c r="L606" s="5" t="s">
        <v>3850</v>
      </c>
      <c r="M606" s="5" t="s">
        <v>5763</v>
      </c>
      <c r="P606" s="9">
        <v>4.8</v>
      </c>
      <c r="Q606" s="65">
        <v>0.5</v>
      </c>
      <c r="R606" s="5">
        <v>20</v>
      </c>
      <c r="S606" s="5" t="s">
        <v>3154</v>
      </c>
      <c r="T606" s="5">
        <v>14.15</v>
      </c>
      <c r="U606" s="5">
        <v>0.16</v>
      </c>
      <c r="V606" s="5">
        <v>1.56</v>
      </c>
      <c r="W606" s="57">
        <v>100</v>
      </c>
    </row>
    <row r="607" spans="1:29">
      <c r="A607" s="5">
        <v>599</v>
      </c>
      <c r="B607" s="5" t="s">
        <v>6050</v>
      </c>
      <c r="C607" s="5" t="s">
        <v>3851</v>
      </c>
      <c r="D607" s="5">
        <v>730.23</v>
      </c>
      <c r="E607" s="5">
        <v>142.37</v>
      </c>
      <c r="F607" s="179">
        <v>9.1327352908409107</v>
      </c>
      <c r="G607" s="179">
        <v>46.420027252289948</v>
      </c>
      <c r="H607" s="6">
        <v>1385</v>
      </c>
      <c r="I607" s="5">
        <v>1394</v>
      </c>
      <c r="J607" s="5" t="s">
        <v>5918</v>
      </c>
      <c r="K607" s="5" t="s">
        <v>2038</v>
      </c>
      <c r="L607" s="5" t="s">
        <v>3850</v>
      </c>
      <c r="M607" s="5" t="s">
        <v>5763</v>
      </c>
      <c r="P607" s="9">
        <v>3.8</v>
      </c>
      <c r="Q607" s="65">
        <v>1.3</v>
      </c>
      <c r="R607" s="5">
        <v>28</v>
      </c>
      <c r="S607" s="5" t="s">
        <v>3154</v>
      </c>
      <c r="T607" s="5">
        <v>13.53</v>
      </c>
      <c r="U607" s="5">
        <v>0.37</v>
      </c>
      <c r="V607" s="5">
        <v>1.89</v>
      </c>
      <c r="W607" s="57">
        <v>26</v>
      </c>
    </row>
    <row r="608" spans="1:29">
      <c r="A608" s="5">
        <v>600</v>
      </c>
      <c r="B608" s="5" t="s">
        <v>6051</v>
      </c>
      <c r="C608" s="5" t="s">
        <v>5919</v>
      </c>
      <c r="D608" s="5">
        <v>729.38</v>
      </c>
      <c r="E608" s="5">
        <v>133.44</v>
      </c>
      <c r="F608" s="179">
        <v>9.1191934258637897</v>
      </c>
      <c r="G608" s="179">
        <v>46.339879434902969</v>
      </c>
      <c r="H608" s="6">
        <v>980</v>
      </c>
      <c r="I608" s="5">
        <v>1027</v>
      </c>
      <c r="J608" s="5" t="s">
        <v>5920</v>
      </c>
      <c r="K608" s="5" t="s">
        <v>2038</v>
      </c>
      <c r="L608" s="5" t="s">
        <v>3850</v>
      </c>
      <c r="M608" s="5" t="s">
        <v>5763</v>
      </c>
      <c r="P608" s="9">
        <v>5.4</v>
      </c>
      <c r="Q608" s="65">
        <v>0.5</v>
      </c>
      <c r="R608" s="5">
        <v>20</v>
      </c>
      <c r="S608" s="5" t="s">
        <v>3154</v>
      </c>
      <c r="T608" s="5">
        <v>13.7</v>
      </c>
      <c r="U608" s="5">
        <v>0.15</v>
      </c>
      <c r="V608" s="5">
        <v>1.46</v>
      </c>
      <c r="W608" s="57">
        <v>100</v>
      </c>
    </row>
    <row r="609" spans="1:28">
      <c r="A609" s="5">
        <v>601</v>
      </c>
      <c r="B609" s="5" t="s">
        <v>6052</v>
      </c>
      <c r="C609" s="5" t="s">
        <v>692</v>
      </c>
      <c r="D609" s="5">
        <v>725.72</v>
      </c>
      <c r="E609" s="5">
        <v>137.68</v>
      </c>
      <c r="F609" s="179">
        <v>9.0728138171714434</v>
      </c>
      <c r="G609" s="179">
        <v>46.37870761392054</v>
      </c>
      <c r="H609" s="6">
        <v>1530</v>
      </c>
      <c r="I609" s="5">
        <v>1599</v>
      </c>
      <c r="J609" s="5" t="s">
        <v>4140</v>
      </c>
      <c r="K609" s="5" t="s">
        <v>2038</v>
      </c>
      <c r="L609" s="5" t="s">
        <v>1461</v>
      </c>
      <c r="M609" s="5" t="s">
        <v>5763</v>
      </c>
      <c r="P609" s="9">
        <v>9</v>
      </c>
      <c r="Q609" s="65">
        <v>1.2</v>
      </c>
      <c r="R609" s="5">
        <v>20</v>
      </c>
      <c r="S609" s="5" t="s">
        <v>3154</v>
      </c>
      <c r="T609" s="5">
        <v>13.57</v>
      </c>
      <c r="U609" s="5">
        <v>0.24</v>
      </c>
      <c r="V609" s="5">
        <v>1.43</v>
      </c>
      <c r="W609" s="57">
        <v>36</v>
      </c>
    </row>
    <row r="610" spans="1:28">
      <c r="A610" s="5">
        <v>602</v>
      </c>
      <c r="B610" s="5" t="s">
        <v>6053</v>
      </c>
      <c r="C610" s="5" t="s">
        <v>3551</v>
      </c>
      <c r="D610" s="5">
        <v>724.89</v>
      </c>
      <c r="E610" s="5">
        <v>146.24</v>
      </c>
      <c r="F610" s="179">
        <v>9.0643335510030791</v>
      </c>
      <c r="G610" s="179">
        <v>46.45584851543353</v>
      </c>
      <c r="H610" s="6">
        <v>1995</v>
      </c>
      <c r="I610" s="5">
        <v>1983</v>
      </c>
      <c r="J610" s="5" t="s">
        <v>3552</v>
      </c>
      <c r="K610" s="5" t="s">
        <v>2038</v>
      </c>
      <c r="L610" s="5" t="s">
        <v>1418</v>
      </c>
      <c r="M610" s="5" t="s">
        <v>5763</v>
      </c>
      <c r="P610" s="9">
        <v>6.7</v>
      </c>
      <c r="Q610" s="65">
        <v>1.6</v>
      </c>
      <c r="R610" s="5">
        <v>20</v>
      </c>
      <c r="S610" s="5" t="s">
        <v>3154</v>
      </c>
      <c r="T610" s="5">
        <v>13.27</v>
      </c>
      <c r="U610" s="5">
        <v>0.19</v>
      </c>
      <c r="V610" s="5">
        <v>1.38</v>
      </c>
      <c r="W610" s="57">
        <v>52</v>
      </c>
    </row>
    <row r="611" spans="1:28" s="11" customFormat="1">
      <c r="A611" s="5">
        <v>603</v>
      </c>
      <c r="B611" s="5" t="s">
        <v>6054</v>
      </c>
      <c r="C611" s="11" t="s">
        <v>1419</v>
      </c>
      <c r="D611" s="11">
        <v>689.06500000000005</v>
      </c>
      <c r="E611" s="11">
        <v>153.82</v>
      </c>
      <c r="F611" s="179">
        <v>8.5995410916637169</v>
      </c>
      <c r="G611" s="179">
        <v>46.529746134156454</v>
      </c>
      <c r="H611" s="19">
        <v>1220</v>
      </c>
      <c r="I611" s="5">
        <v>1260</v>
      </c>
      <c r="J611" s="11" t="s">
        <v>1420</v>
      </c>
      <c r="K611" s="11" t="s">
        <v>2038</v>
      </c>
      <c r="L611" s="11" t="s">
        <v>1599</v>
      </c>
      <c r="M611" s="11" t="s">
        <v>1600</v>
      </c>
      <c r="N611" s="89"/>
      <c r="P611" s="26">
        <v>7.2</v>
      </c>
      <c r="Q611" s="89">
        <v>1.5</v>
      </c>
      <c r="R611" s="11">
        <v>20</v>
      </c>
      <c r="S611" s="11" t="s">
        <v>3154</v>
      </c>
      <c r="W611" s="104"/>
      <c r="X611" s="89"/>
      <c r="Y611" s="223"/>
      <c r="Z611" s="224"/>
      <c r="AA611" s="224"/>
    </row>
    <row r="612" spans="1:28" s="10" customFormat="1">
      <c r="A612" s="5">
        <v>604</v>
      </c>
      <c r="B612" s="5" t="s">
        <v>6055</v>
      </c>
      <c r="C612" s="10" t="s">
        <v>4163</v>
      </c>
      <c r="D612" s="10">
        <v>687.8</v>
      </c>
      <c r="E612" s="10">
        <v>167.32</v>
      </c>
      <c r="F612" s="179">
        <v>8.5856270765251743</v>
      </c>
      <c r="G612" s="179">
        <v>46.651340541113655</v>
      </c>
      <c r="H612" s="7">
        <v>1315</v>
      </c>
      <c r="I612" s="5">
        <v>1282</v>
      </c>
      <c r="J612" s="10" t="s">
        <v>5010</v>
      </c>
      <c r="L612" s="10" t="s">
        <v>1460</v>
      </c>
      <c r="M612" s="10" t="s">
        <v>1262</v>
      </c>
      <c r="N612" s="88"/>
      <c r="P612" s="23"/>
      <c r="Q612" s="88"/>
      <c r="S612" s="10" t="s">
        <v>3154</v>
      </c>
      <c r="T612" s="10">
        <v>14.31</v>
      </c>
      <c r="U612" s="10">
        <v>0.39</v>
      </c>
      <c r="V612" s="10">
        <v>1.35</v>
      </c>
      <c r="W612" s="103">
        <v>12</v>
      </c>
      <c r="X612" s="88"/>
      <c r="Y612" s="221"/>
      <c r="Z612" s="222"/>
      <c r="AA612" s="222"/>
    </row>
    <row r="613" spans="1:28">
      <c r="A613" s="5">
        <v>605</v>
      </c>
      <c r="B613" s="5" t="s">
        <v>6056</v>
      </c>
      <c r="C613" s="5" t="s">
        <v>4272</v>
      </c>
      <c r="D613" s="5">
        <v>626.82500000000005</v>
      </c>
      <c r="E613" s="5">
        <v>92.03</v>
      </c>
      <c r="F613" s="179">
        <v>7.7847554708833195</v>
      </c>
      <c r="G613" s="179">
        <v>45.979304459962428</v>
      </c>
      <c r="H613" s="6">
        <v>2740</v>
      </c>
      <c r="I613" s="5">
        <v>2769</v>
      </c>
      <c r="J613" s="5" t="s">
        <v>4513</v>
      </c>
      <c r="K613" s="5" t="s">
        <v>2038</v>
      </c>
      <c r="L613" s="5" t="s">
        <v>4287</v>
      </c>
      <c r="M613" s="5" t="s">
        <v>4288</v>
      </c>
      <c r="P613" s="9">
        <v>15.1</v>
      </c>
      <c r="Q613" s="65">
        <v>2.5</v>
      </c>
      <c r="R613" s="5">
        <v>20</v>
      </c>
      <c r="S613" s="5" t="s">
        <v>3154</v>
      </c>
      <c r="T613" s="5">
        <v>13.62</v>
      </c>
      <c r="U613" s="5">
        <v>0.19</v>
      </c>
      <c r="V613" s="5">
        <v>1.59</v>
      </c>
      <c r="W613" s="57">
        <v>73</v>
      </c>
    </row>
    <row r="614" spans="1:28" s="10" customFormat="1">
      <c r="A614" s="5">
        <v>606</v>
      </c>
      <c r="B614" s="5" t="s">
        <v>6057</v>
      </c>
      <c r="C614" s="10" t="s">
        <v>2654</v>
      </c>
      <c r="D614" s="10">
        <v>677.02</v>
      </c>
      <c r="E614" s="10">
        <v>175.8</v>
      </c>
      <c r="F614" s="179">
        <v>8.4462398049047529</v>
      </c>
      <c r="G614" s="179">
        <v>46.728946358897026</v>
      </c>
      <c r="H614" s="7">
        <v>2225</v>
      </c>
      <c r="I614" s="5">
        <v>2227</v>
      </c>
      <c r="J614" s="10" t="s">
        <v>2655</v>
      </c>
      <c r="K614" s="10" t="s">
        <v>2038</v>
      </c>
      <c r="L614" s="10" t="s">
        <v>3910</v>
      </c>
      <c r="M614" s="10" t="s">
        <v>1262</v>
      </c>
      <c r="N614" s="88"/>
      <c r="P614" s="23">
        <v>7.1</v>
      </c>
      <c r="Q614" s="88">
        <v>0.7</v>
      </c>
      <c r="R614" s="10">
        <v>20</v>
      </c>
      <c r="S614" s="10" t="s">
        <v>3154</v>
      </c>
      <c r="T614" s="10">
        <v>13.96</v>
      </c>
      <c r="U614" s="10">
        <v>0.12</v>
      </c>
      <c r="V614" s="10">
        <v>1.22</v>
      </c>
      <c r="W614" s="103">
        <v>100</v>
      </c>
      <c r="X614" s="88"/>
      <c r="Y614" s="221"/>
      <c r="Z614" s="222"/>
      <c r="AA614" s="222"/>
    </row>
    <row r="615" spans="1:28">
      <c r="A615" s="5">
        <v>607</v>
      </c>
      <c r="B615" s="5" t="s">
        <v>6058</v>
      </c>
      <c r="C615" s="5" t="s">
        <v>2656</v>
      </c>
      <c r="D615" s="5">
        <v>673.54</v>
      </c>
      <c r="E615" s="5">
        <v>181.91</v>
      </c>
      <c r="F615" s="179">
        <v>8.4016988811944202</v>
      </c>
      <c r="G615" s="179">
        <v>46.78429723214041</v>
      </c>
      <c r="H615" s="6">
        <v>1905</v>
      </c>
      <c r="I615" s="5">
        <v>1895</v>
      </c>
      <c r="J615" s="5" t="s">
        <v>2644</v>
      </c>
      <c r="K615" s="5" t="s">
        <v>2038</v>
      </c>
      <c r="L615" s="5" t="s">
        <v>1139</v>
      </c>
      <c r="M615" s="5" t="s">
        <v>2411</v>
      </c>
      <c r="P615" s="9">
        <v>11.3</v>
      </c>
      <c r="Q615" s="65">
        <v>2</v>
      </c>
      <c r="R615" s="5">
        <v>17</v>
      </c>
      <c r="S615" s="5" t="s">
        <v>3154</v>
      </c>
      <c r="T615" s="5">
        <v>13.27</v>
      </c>
      <c r="U615" s="5">
        <v>0.35</v>
      </c>
      <c r="V615" s="5">
        <v>1.61</v>
      </c>
      <c r="W615" s="57">
        <v>21</v>
      </c>
    </row>
    <row r="616" spans="1:28" s="10" customFormat="1">
      <c r="A616" s="5">
        <v>608</v>
      </c>
      <c r="B616" s="5" t="s">
        <v>6059</v>
      </c>
      <c r="C616" s="10" t="s">
        <v>1287</v>
      </c>
      <c r="D616" s="10">
        <v>687.38</v>
      </c>
      <c r="E616" s="10">
        <v>166.18</v>
      </c>
      <c r="F616" s="179">
        <v>8.5799245124106083</v>
      </c>
      <c r="G616" s="179">
        <v>46.641141791612647</v>
      </c>
      <c r="H616" s="7">
        <v>1615</v>
      </c>
      <c r="I616" s="5">
        <v>1640</v>
      </c>
      <c r="J616" s="10" t="s">
        <v>1288</v>
      </c>
      <c r="L616" s="10" t="s">
        <v>1289</v>
      </c>
      <c r="M616" s="10" t="s">
        <v>1262</v>
      </c>
      <c r="N616" s="88"/>
      <c r="P616" s="23"/>
      <c r="Q616" s="88"/>
      <c r="S616" s="10" t="s">
        <v>3154</v>
      </c>
      <c r="T616" s="10">
        <v>13.19</v>
      </c>
      <c r="U616" s="10">
        <v>0.56999999999999995</v>
      </c>
      <c r="V616" s="10">
        <v>1.51</v>
      </c>
      <c r="W616" s="103">
        <v>7</v>
      </c>
      <c r="X616" s="88"/>
      <c r="Y616" s="221"/>
      <c r="Z616" s="222"/>
      <c r="AA616" s="222"/>
    </row>
    <row r="617" spans="1:28" s="11" customFormat="1">
      <c r="A617" s="5">
        <v>609</v>
      </c>
      <c r="B617" s="5" t="s">
        <v>6060</v>
      </c>
      <c r="C617" s="11" t="s">
        <v>3023</v>
      </c>
      <c r="D617" s="11">
        <v>686.65</v>
      </c>
      <c r="E617" s="11">
        <v>159.41999999999999</v>
      </c>
      <c r="F617" s="179">
        <v>8.569119163351397</v>
      </c>
      <c r="G617" s="179">
        <v>46.580433197437955</v>
      </c>
      <c r="H617" s="19">
        <v>2380</v>
      </c>
      <c r="I617" s="5">
        <v>2389</v>
      </c>
      <c r="J617" s="11" t="s">
        <v>3024</v>
      </c>
      <c r="L617" s="11" t="s">
        <v>3037</v>
      </c>
      <c r="M617" s="11" t="s">
        <v>3036</v>
      </c>
      <c r="N617" s="89"/>
      <c r="P617" s="26"/>
      <c r="Q617" s="89"/>
      <c r="S617" s="11" t="s">
        <v>3154</v>
      </c>
      <c r="T617" s="11">
        <v>14.18</v>
      </c>
      <c r="U617" s="11">
        <v>0.17</v>
      </c>
      <c r="V617" s="11">
        <v>1.72</v>
      </c>
      <c r="W617" s="104">
        <v>100</v>
      </c>
      <c r="X617" s="89"/>
      <c r="Y617" s="223"/>
      <c r="Z617" s="224"/>
      <c r="AA617" s="224"/>
    </row>
    <row r="618" spans="1:28" s="11" customFormat="1">
      <c r="A618" s="5">
        <v>610</v>
      </c>
      <c r="B618" s="5" t="s">
        <v>6061</v>
      </c>
      <c r="C618" s="11" t="s">
        <v>804</v>
      </c>
      <c r="D618" s="11">
        <v>687.64</v>
      </c>
      <c r="E618" s="11">
        <v>156.53</v>
      </c>
      <c r="F618" s="179">
        <v>8.5814842687203061</v>
      </c>
      <c r="G618" s="179">
        <v>46.554309705925917</v>
      </c>
      <c r="H618" s="19">
        <v>2140</v>
      </c>
      <c r="I618" s="5">
        <v>2185</v>
      </c>
      <c r="J618" s="11" t="s">
        <v>805</v>
      </c>
      <c r="L618" s="11" t="s">
        <v>2301</v>
      </c>
      <c r="M618" s="11" t="s">
        <v>3036</v>
      </c>
      <c r="N618" s="89"/>
      <c r="P618" s="26"/>
      <c r="Q618" s="89"/>
      <c r="S618" s="11" t="s">
        <v>3154</v>
      </c>
      <c r="T618" s="11">
        <v>14.16</v>
      </c>
      <c r="U618" s="11">
        <v>0.11</v>
      </c>
      <c r="V618" s="11">
        <v>1.1200000000000001</v>
      </c>
      <c r="W618" s="104">
        <v>100</v>
      </c>
      <c r="X618" s="89"/>
      <c r="Y618" s="223"/>
      <c r="Z618" s="224"/>
      <c r="AA618" s="224"/>
    </row>
    <row r="619" spans="1:28">
      <c r="A619" s="5">
        <v>611</v>
      </c>
      <c r="B619" s="5" t="s">
        <v>6062</v>
      </c>
      <c r="C619" s="5" t="s">
        <v>2791</v>
      </c>
      <c r="D619" s="5">
        <v>705.3</v>
      </c>
      <c r="E619" s="5">
        <v>191.1</v>
      </c>
      <c r="F619" s="179">
        <v>8.8196656459490566</v>
      </c>
      <c r="G619" s="179">
        <v>46.862689365415299</v>
      </c>
      <c r="H619" s="6">
        <v>1360</v>
      </c>
      <c r="I619" s="5">
        <v>1399</v>
      </c>
      <c r="J619" s="5" t="s">
        <v>2302</v>
      </c>
      <c r="L619" s="5" t="s">
        <v>1139</v>
      </c>
      <c r="M619" s="5" t="s">
        <v>5178</v>
      </c>
      <c r="S619" s="5" t="s">
        <v>3154</v>
      </c>
      <c r="T619" s="5">
        <v>13.68</v>
      </c>
      <c r="U619" s="5">
        <v>0.24</v>
      </c>
      <c r="V619" s="5">
        <v>1.78</v>
      </c>
      <c r="W619" s="57">
        <v>54</v>
      </c>
    </row>
    <row r="620" spans="1:28">
      <c r="A620" s="5">
        <v>612</v>
      </c>
      <c r="B620" s="5" t="s">
        <v>6063</v>
      </c>
      <c r="C620" s="5" t="s">
        <v>2541</v>
      </c>
      <c r="D620" s="5">
        <v>661.75</v>
      </c>
      <c r="E620" s="5">
        <v>190.2</v>
      </c>
      <c r="F620" s="179">
        <v>8.248432168246147</v>
      </c>
      <c r="G620" s="179">
        <v>46.860061997465557</v>
      </c>
      <c r="H620" s="6">
        <v>670</v>
      </c>
      <c r="I620" s="5">
        <v>697</v>
      </c>
      <c r="J620" s="5" t="s">
        <v>2539</v>
      </c>
      <c r="K620" s="5" t="s">
        <v>2038</v>
      </c>
      <c r="L620" s="5" t="s">
        <v>4108</v>
      </c>
      <c r="M620" s="5" t="s">
        <v>2540</v>
      </c>
      <c r="P620" s="9">
        <v>8.1999999999999993</v>
      </c>
      <c r="Q620" s="65">
        <v>1</v>
      </c>
      <c r="R620" s="5">
        <v>20</v>
      </c>
      <c r="S620" s="5" t="s">
        <v>3154</v>
      </c>
    </row>
    <row r="621" spans="1:28">
      <c r="A621" s="5">
        <v>613</v>
      </c>
      <c r="B621" s="5" t="s">
        <v>6064</v>
      </c>
      <c r="C621" s="5" t="s">
        <v>4164</v>
      </c>
      <c r="D621" s="5">
        <v>640.25</v>
      </c>
      <c r="E621" s="5">
        <v>154.24</v>
      </c>
      <c r="F621" s="179">
        <v>7.9633369524141919</v>
      </c>
      <c r="G621" s="179">
        <v>46.538239538018864</v>
      </c>
      <c r="H621" s="6">
        <v>4150</v>
      </c>
      <c r="I621" s="5">
        <v>3373</v>
      </c>
      <c r="J621" s="5" t="s">
        <v>4165</v>
      </c>
      <c r="K621" s="5" t="s">
        <v>2038</v>
      </c>
      <c r="L621" s="5" t="s">
        <v>658</v>
      </c>
      <c r="M621" s="5" t="s">
        <v>1262</v>
      </c>
      <c r="P621" s="9">
        <v>8.1999999999999993</v>
      </c>
      <c r="Q621" s="65">
        <v>0.8</v>
      </c>
      <c r="R621" s="5">
        <v>20</v>
      </c>
      <c r="S621" s="5" t="s">
        <v>3154</v>
      </c>
      <c r="T621" s="5">
        <v>14.67</v>
      </c>
      <c r="U621" s="5">
        <v>0.13</v>
      </c>
      <c r="V621" s="5">
        <v>1.31</v>
      </c>
      <c r="W621" s="57">
        <v>100</v>
      </c>
    </row>
    <row r="622" spans="1:28">
      <c r="A622" s="5">
        <v>614</v>
      </c>
      <c r="B622" s="5" t="s">
        <v>6065</v>
      </c>
      <c r="C622" s="5" t="s">
        <v>4166</v>
      </c>
      <c r="D622" s="5">
        <v>737.37</v>
      </c>
      <c r="E622" s="5">
        <v>120.155</v>
      </c>
      <c r="F622" s="179">
        <v>9.2190271399558235</v>
      </c>
      <c r="G622" s="179">
        <v>46.218817325849621</v>
      </c>
      <c r="H622" s="6">
        <v>2290</v>
      </c>
      <c r="I622" s="5">
        <v>2291</v>
      </c>
      <c r="J622" s="5" t="s">
        <v>3685</v>
      </c>
      <c r="K622" s="5" t="s">
        <v>2038</v>
      </c>
      <c r="L622" s="5" t="s">
        <v>3909</v>
      </c>
      <c r="M622" s="5" t="s">
        <v>5763</v>
      </c>
      <c r="P622" s="9">
        <v>11.2</v>
      </c>
      <c r="Q622" s="65">
        <v>2</v>
      </c>
      <c r="R622" s="5">
        <v>20</v>
      </c>
      <c r="S622" s="5" t="s">
        <v>3154</v>
      </c>
      <c r="T622" s="5">
        <v>13.93</v>
      </c>
      <c r="U622" s="5">
        <v>0.13</v>
      </c>
      <c r="V622" s="5">
        <v>1.34</v>
      </c>
      <c r="W622" s="57">
        <v>100</v>
      </c>
    </row>
    <row r="623" spans="1:28">
      <c r="A623" s="5">
        <v>615</v>
      </c>
      <c r="B623" s="5" t="s">
        <v>6066</v>
      </c>
      <c r="C623" s="5" t="s">
        <v>4801</v>
      </c>
      <c r="D623" s="5">
        <v>736.2</v>
      </c>
      <c r="E623" s="5">
        <v>119.15</v>
      </c>
      <c r="F623" s="179">
        <v>9.2035756210389064</v>
      </c>
      <c r="G623" s="179">
        <v>46.21001684152445</v>
      </c>
      <c r="H623" s="6">
        <v>2280</v>
      </c>
      <c r="I623" s="5">
        <v>2248</v>
      </c>
      <c r="J623" s="5" t="s">
        <v>3908</v>
      </c>
      <c r="K623" s="5" t="s">
        <v>2038</v>
      </c>
      <c r="L623" s="5" t="s">
        <v>3910</v>
      </c>
      <c r="M623" s="5" t="s">
        <v>5763</v>
      </c>
      <c r="P623" s="9">
        <v>8.1</v>
      </c>
      <c r="Q623" s="65">
        <v>1.1000000000000001</v>
      </c>
      <c r="R623" s="5">
        <v>20</v>
      </c>
      <c r="S623" s="5" t="s">
        <v>3154</v>
      </c>
      <c r="T623" s="5">
        <v>14.28</v>
      </c>
      <c r="U623" s="5">
        <v>0.13</v>
      </c>
      <c r="V623" s="5">
        <v>1.3</v>
      </c>
      <c r="W623" s="57">
        <v>100</v>
      </c>
    </row>
    <row r="624" spans="1:28" s="10" customFormat="1">
      <c r="A624" s="5">
        <v>616</v>
      </c>
      <c r="B624" s="5" t="s">
        <v>6067</v>
      </c>
      <c r="C624" s="10" t="s">
        <v>5434</v>
      </c>
      <c r="D624" s="10">
        <v>666.2</v>
      </c>
      <c r="E624" s="10">
        <v>166.18</v>
      </c>
      <c r="F624" s="179">
        <v>8.3033144647798665</v>
      </c>
      <c r="G624" s="179">
        <v>46.643576587112555</v>
      </c>
      <c r="H624" s="7">
        <v>1140</v>
      </c>
      <c r="I624" s="5">
        <v>1159</v>
      </c>
      <c r="J624" s="10" t="s">
        <v>888</v>
      </c>
      <c r="K624" s="10" t="s">
        <v>2037</v>
      </c>
      <c r="L624" s="10" t="s">
        <v>1261</v>
      </c>
      <c r="M624" s="10" t="s">
        <v>1262</v>
      </c>
      <c r="N624" s="88"/>
      <c r="P624" s="23">
        <v>3.7</v>
      </c>
      <c r="Q624" s="88">
        <v>1.1000000000000001</v>
      </c>
      <c r="R624" s="10">
        <v>20</v>
      </c>
      <c r="S624" s="10" t="s">
        <v>4582</v>
      </c>
      <c r="T624" s="10">
        <v>11.82</v>
      </c>
      <c r="W624" s="103">
        <v>1</v>
      </c>
      <c r="X624" s="88"/>
      <c r="Y624" s="221">
        <v>15.5</v>
      </c>
      <c r="Z624" s="222">
        <v>2</v>
      </c>
      <c r="AA624" s="222">
        <v>4</v>
      </c>
      <c r="AB624" s="10" t="s">
        <v>1278</v>
      </c>
    </row>
    <row r="625" spans="1:29" s="10" customFormat="1">
      <c r="A625" s="5">
        <v>617</v>
      </c>
      <c r="B625" s="5" t="s">
        <v>6068</v>
      </c>
      <c r="C625" s="10" t="s">
        <v>1021</v>
      </c>
      <c r="D625" s="10">
        <v>622</v>
      </c>
      <c r="E625" s="10">
        <v>144.19999999999999</v>
      </c>
      <c r="F625" s="179">
        <v>7.7249551669423546</v>
      </c>
      <c r="G625" s="179">
        <v>46.448772881565226</v>
      </c>
      <c r="H625" s="7">
        <v>1680</v>
      </c>
      <c r="I625" s="5">
        <v>1693</v>
      </c>
      <c r="J625" s="10" t="s">
        <v>1022</v>
      </c>
      <c r="K625" s="10" t="s">
        <v>2038</v>
      </c>
      <c r="L625" s="10" t="s">
        <v>3470</v>
      </c>
      <c r="M625" s="10" t="s">
        <v>3239</v>
      </c>
      <c r="N625" s="88"/>
      <c r="P625" s="23">
        <v>5</v>
      </c>
      <c r="Q625" s="88">
        <v>0.5</v>
      </c>
      <c r="R625" s="10">
        <v>40</v>
      </c>
      <c r="S625" s="10" t="s">
        <v>2554</v>
      </c>
      <c r="T625" s="10">
        <v>14.38</v>
      </c>
      <c r="V625" s="10">
        <v>1.27</v>
      </c>
      <c r="W625" s="103">
        <v>100</v>
      </c>
      <c r="X625" s="88"/>
      <c r="Y625" s="221"/>
      <c r="Z625" s="222"/>
      <c r="AA625" s="222"/>
    </row>
    <row r="626" spans="1:29">
      <c r="A626" s="5">
        <v>618</v>
      </c>
      <c r="B626" s="5" t="s">
        <v>4636</v>
      </c>
      <c r="C626" s="5" t="s">
        <v>998</v>
      </c>
      <c r="D626" s="5">
        <v>573.45000000000005</v>
      </c>
      <c r="E626" s="5">
        <v>114.455</v>
      </c>
      <c r="F626" s="179">
        <v>7.0948000097349775</v>
      </c>
      <c r="G626" s="179">
        <v>46.181036579340834</v>
      </c>
      <c r="H626" s="6">
        <v>2130</v>
      </c>
      <c r="I626" s="5">
        <v>2137</v>
      </c>
      <c r="J626" s="5" t="s">
        <v>3943</v>
      </c>
      <c r="K626" s="5" t="s">
        <v>2037</v>
      </c>
      <c r="L626" s="5" t="s">
        <v>4201</v>
      </c>
      <c r="M626" s="5" t="s">
        <v>3942</v>
      </c>
      <c r="P626" s="9">
        <v>6.2</v>
      </c>
      <c r="Q626" s="65">
        <v>0.4</v>
      </c>
      <c r="R626" s="5">
        <v>40</v>
      </c>
      <c r="S626" s="5" t="s">
        <v>3265</v>
      </c>
      <c r="T626" s="5">
        <v>14.02</v>
      </c>
      <c r="U626" s="5">
        <v>0.18</v>
      </c>
      <c r="V626" s="5">
        <v>1.8</v>
      </c>
      <c r="W626" s="57">
        <v>100</v>
      </c>
      <c r="Y626" s="219">
        <v>106</v>
      </c>
      <c r="Z626" s="172">
        <v>11</v>
      </c>
      <c r="AA626" s="172">
        <v>20</v>
      </c>
      <c r="AB626" s="5" t="s">
        <v>3154</v>
      </c>
    </row>
    <row r="627" spans="1:29">
      <c r="A627" s="5">
        <v>619</v>
      </c>
      <c r="B627" s="5" t="s">
        <v>4637</v>
      </c>
      <c r="C627" s="5" t="s">
        <v>857</v>
      </c>
      <c r="D627" s="5">
        <v>735.85</v>
      </c>
      <c r="E627" s="5">
        <v>182.55</v>
      </c>
      <c r="F627" s="179">
        <v>9.2176706046577479</v>
      </c>
      <c r="G627" s="179">
        <v>46.780261372987248</v>
      </c>
      <c r="H627" s="6">
        <v>710</v>
      </c>
      <c r="I627" s="5">
        <v>756</v>
      </c>
      <c r="J627" s="5" t="s">
        <v>858</v>
      </c>
      <c r="K627" s="5" t="s">
        <v>2037</v>
      </c>
      <c r="L627" s="5" t="s">
        <v>1525</v>
      </c>
      <c r="M627" s="5" t="s">
        <v>859</v>
      </c>
      <c r="P627" s="9">
        <v>3.1</v>
      </c>
      <c r="Q627" s="65">
        <v>0.5</v>
      </c>
      <c r="R627" s="5">
        <v>36</v>
      </c>
      <c r="S627" s="5" t="s">
        <v>5470</v>
      </c>
      <c r="T627" s="5">
        <v>14.01</v>
      </c>
      <c r="V627" s="5">
        <v>2.0099999999999998</v>
      </c>
      <c r="W627" s="57">
        <v>3</v>
      </c>
      <c r="Y627" s="219">
        <v>19.2</v>
      </c>
      <c r="Z627" s="172">
        <v>1.7</v>
      </c>
      <c r="AA627" s="172">
        <v>9</v>
      </c>
      <c r="AB627" s="5" t="s">
        <v>1278</v>
      </c>
    </row>
    <row r="628" spans="1:29" s="10" customFormat="1">
      <c r="A628" s="5">
        <v>620</v>
      </c>
      <c r="B628" s="5" t="s">
        <v>6069</v>
      </c>
      <c r="C628" s="10" t="s">
        <v>5656</v>
      </c>
      <c r="D628" s="10">
        <v>622.15</v>
      </c>
      <c r="E628" s="10">
        <v>139.30000000000001</v>
      </c>
      <c r="F628" s="179">
        <v>7.7266732826295401</v>
      </c>
      <c r="G628" s="179">
        <v>46.404689693294998</v>
      </c>
      <c r="H628" s="7">
        <v>1220</v>
      </c>
      <c r="I628" s="5"/>
      <c r="J628" s="10" t="s">
        <v>5657</v>
      </c>
      <c r="K628" s="10" t="s">
        <v>2037</v>
      </c>
      <c r="L628" s="10" t="s">
        <v>1261</v>
      </c>
      <c r="M628" s="10" t="s">
        <v>792</v>
      </c>
      <c r="N628" s="88"/>
      <c r="P628" s="23">
        <v>3.8</v>
      </c>
      <c r="Q628" s="88">
        <v>0.5</v>
      </c>
      <c r="R628" s="10">
        <v>40</v>
      </c>
      <c r="S628" s="10" t="s">
        <v>5914</v>
      </c>
      <c r="T628" s="10">
        <v>13.61</v>
      </c>
      <c r="V628" s="10">
        <v>1.44</v>
      </c>
      <c r="W628" s="103">
        <v>34</v>
      </c>
      <c r="X628" s="88"/>
      <c r="Y628" s="221">
        <v>12.9</v>
      </c>
      <c r="Z628" s="222">
        <v>1.2</v>
      </c>
      <c r="AA628" s="222">
        <v>12</v>
      </c>
      <c r="AB628" s="10" t="s">
        <v>3243</v>
      </c>
    </row>
    <row r="629" spans="1:29">
      <c r="A629" s="5">
        <v>621</v>
      </c>
      <c r="B629" s="5" t="s">
        <v>6070</v>
      </c>
      <c r="C629" s="5" t="s">
        <v>1300</v>
      </c>
      <c r="D629" s="5">
        <v>492.084</v>
      </c>
      <c r="E629" s="5">
        <v>7.2569999999999997</v>
      </c>
      <c r="F629" s="179">
        <v>6.0654741656572888</v>
      </c>
      <c r="G629" s="179">
        <v>45.208849538540569</v>
      </c>
      <c r="H629" s="6">
        <v>1300</v>
      </c>
      <c r="I629" s="5">
        <v>1250</v>
      </c>
      <c r="J629" s="5" t="s">
        <v>5317</v>
      </c>
      <c r="K629" s="5" t="s">
        <v>2038</v>
      </c>
      <c r="M629" s="5" t="s">
        <v>4905</v>
      </c>
      <c r="P629" s="22">
        <v>4.2</v>
      </c>
      <c r="Q629" s="39">
        <v>0.5</v>
      </c>
      <c r="R629" s="6">
        <v>24</v>
      </c>
      <c r="S629" s="5" t="s">
        <v>5234</v>
      </c>
      <c r="T629" s="6">
        <v>13.3</v>
      </c>
      <c r="U629" s="6">
        <v>0.4687216658103186</v>
      </c>
      <c r="V629" s="6">
        <v>1.69</v>
      </c>
      <c r="W629" s="58">
        <v>13</v>
      </c>
      <c r="X629" s="39"/>
      <c r="AC629" s="5" t="s">
        <v>2834</v>
      </c>
    </row>
    <row r="630" spans="1:29">
      <c r="A630" s="5">
        <v>622</v>
      </c>
      <c r="B630" s="5" t="s">
        <v>6071</v>
      </c>
      <c r="C630" s="5" t="s">
        <v>1301</v>
      </c>
      <c r="D630" s="5">
        <v>492.21899999999999</v>
      </c>
      <c r="E630" s="5">
        <v>7.8090000000000002</v>
      </c>
      <c r="F630" s="179">
        <v>6.0670690796860196</v>
      </c>
      <c r="G630" s="179">
        <v>45.213834420772265</v>
      </c>
      <c r="H630" s="6">
        <v>1520</v>
      </c>
      <c r="I630" s="5">
        <v>1599</v>
      </c>
      <c r="J630" s="5" t="s">
        <v>5318</v>
      </c>
      <c r="K630" s="5" t="s">
        <v>2038</v>
      </c>
      <c r="M630" s="5" t="s">
        <v>4905</v>
      </c>
      <c r="P630" s="22">
        <v>6.1</v>
      </c>
      <c r="Q630" s="39">
        <v>0.5</v>
      </c>
      <c r="R630" s="6">
        <v>42</v>
      </c>
      <c r="S630" s="5" t="s">
        <v>5234</v>
      </c>
      <c r="T630" s="6">
        <v>13.11</v>
      </c>
      <c r="U630" s="6">
        <v>0.34821907147531489</v>
      </c>
      <c r="V630" s="6">
        <v>1.67</v>
      </c>
      <c r="W630" s="58">
        <v>23</v>
      </c>
      <c r="X630" s="39"/>
      <c r="AC630" s="5" t="s">
        <v>2834</v>
      </c>
    </row>
    <row r="631" spans="1:29">
      <c r="A631" s="5">
        <v>623</v>
      </c>
      <c r="B631" s="5" t="s">
        <v>6072</v>
      </c>
      <c r="C631" s="5" t="s">
        <v>1302</v>
      </c>
      <c r="D631" s="5">
        <v>492.43200000000002</v>
      </c>
      <c r="E631" s="5">
        <v>7.9139999999999997</v>
      </c>
      <c r="F631" s="179">
        <v>6.0697557581792587</v>
      </c>
      <c r="G631" s="179">
        <v>45.214812029023093</v>
      </c>
      <c r="H631" s="6">
        <v>1750</v>
      </c>
      <c r="I631" s="5">
        <v>1680</v>
      </c>
      <c r="J631" s="5" t="s">
        <v>5318</v>
      </c>
      <c r="K631" s="5" t="s">
        <v>2038</v>
      </c>
      <c r="M631" s="5" t="s">
        <v>4905</v>
      </c>
      <c r="P631" s="22">
        <v>6.1</v>
      </c>
      <c r="Q631" s="39">
        <v>0.5</v>
      </c>
      <c r="R631" s="6">
        <v>34</v>
      </c>
      <c r="S631" s="5" t="s">
        <v>5234</v>
      </c>
      <c r="T631" s="6">
        <v>12.99</v>
      </c>
      <c r="U631" s="6">
        <v>0.31485676522618294</v>
      </c>
      <c r="V631" s="6">
        <v>1.51</v>
      </c>
      <c r="W631" s="58">
        <v>23</v>
      </c>
      <c r="X631" s="39"/>
      <c r="AC631" s="5" t="s">
        <v>2834</v>
      </c>
    </row>
    <row r="632" spans="1:29">
      <c r="A632" s="5">
        <v>624</v>
      </c>
      <c r="B632" s="5" t="s">
        <v>6073</v>
      </c>
      <c r="C632" s="5" t="s">
        <v>1303</v>
      </c>
      <c r="D632" s="5">
        <v>491.79700000000003</v>
      </c>
      <c r="E632" s="5">
        <v>7.0759999999999996</v>
      </c>
      <c r="F632" s="179">
        <v>6.0618634026781777</v>
      </c>
      <c r="G632" s="179">
        <v>45.207176761799133</v>
      </c>
      <c r="H632" s="6">
        <v>1240</v>
      </c>
      <c r="I632" s="5">
        <v>1321</v>
      </c>
      <c r="J632" s="5" t="s">
        <v>5318</v>
      </c>
      <c r="K632" s="5" t="s">
        <v>2038</v>
      </c>
      <c r="M632" s="5" t="s">
        <v>4905</v>
      </c>
      <c r="P632" s="22">
        <v>5.4</v>
      </c>
      <c r="Q632" s="39">
        <v>0.5</v>
      </c>
      <c r="R632" s="6">
        <v>28</v>
      </c>
      <c r="S632" s="5" t="s">
        <v>5234</v>
      </c>
      <c r="T632" s="6">
        <v>13.12</v>
      </c>
      <c r="U632" s="6">
        <v>0.39497986139687036</v>
      </c>
      <c r="V632" s="6">
        <v>1.31</v>
      </c>
      <c r="W632" s="58">
        <v>11</v>
      </c>
      <c r="X632" s="39"/>
      <c r="AC632" s="5" t="s">
        <v>2834</v>
      </c>
    </row>
    <row r="633" spans="1:29">
      <c r="A633" s="5">
        <v>625</v>
      </c>
      <c r="B633" s="5" t="s">
        <v>6074</v>
      </c>
      <c r="C633" s="5" t="s">
        <v>1304</v>
      </c>
      <c r="D633" s="5">
        <v>492.30599999999998</v>
      </c>
      <c r="E633" s="5">
        <v>8.6359999999999992</v>
      </c>
      <c r="F633" s="179">
        <v>6.0679925363841631</v>
      </c>
      <c r="G633" s="179">
        <v>45.221284602456954</v>
      </c>
      <c r="H633" s="6">
        <v>2200</v>
      </c>
      <c r="I633" s="5">
        <v>2229</v>
      </c>
      <c r="J633" s="5" t="s">
        <v>5318</v>
      </c>
      <c r="K633" s="5" t="s">
        <v>2038</v>
      </c>
      <c r="M633" s="5" t="s">
        <v>4905</v>
      </c>
      <c r="P633" s="22">
        <v>8.6999999999999993</v>
      </c>
      <c r="Q633" s="39">
        <v>0.7</v>
      </c>
      <c r="R633" s="6">
        <v>28</v>
      </c>
      <c r="S633" s="5" t="s">
        <v>5234</v>
      </c>
      <c r="T633" s="6">
        <v>13.32</v>
      </c>
      <c r="U633" s="6">
        <v>0.30282876870914149</v>
      </c>
      <c r="V633" s="6">
        <v>1.32</v>
      </c>
      <c r="W633" s="58">
        <v>19</v>
      </c>
      <c r="X633" s="39"/>
      <c r="AC633" s="5" t="s">
        <v>2834</v>
      </c>
    </row>
    <row r="634" spans="1:29">
      <c r="A634" s="5">
        <v>626</v>
      </c>
      <c r="B634" s="5" t="s">
        <v>4638</v>
      </c>
      <c r="C634" s="5" t="s">
        <v>1305</v>
      </c>
      <c r="D634" s="5">
        <v>492.20800000000003</v>
      </c>
      <c r="E634" s="5">
        <v>8.6590000000000007</v>
      </c>
      <c r="F634" s="179">
        <v>6.0667404384914896</v>
      </c>
      <c r="G634" s="179">
        <v>45.221476028619492</v>
      </c>
      <c r="H634" s="6">
        <v>2300</v>
      </c>
      <c r="I634" s="5">
        <v>2302</v>
      </c>
      <c r="J634" s="5" t="s">
        <v>5319</v>
      </c>
      <c r="K634" s="5" t="s">
        <v>2038</v>
      </c>
      <c r="M634" s="5" t="s">
        <v>4905</v>
      </c>
      <c r="P634" s="22">
        <v>9.1999999999999993</v>
      </c>
      <c r="Q634" s="39">
        <v>0.7</v>
      </c>
      <c r="R634" s="6">
        <v>32</v>
      </c>
      <c r="S634" s="5" t="s">
        <v>5234</v>
      </c>
      <c r="T634" s="6">
        <v>13.9</v>
      </c>
      <c r="U634" s="6">
        <v>0.23283420003487965</v>
      </c>
      <c r="V634" s="6">
        <v>0.96</v>
      </c>
      <c r="W634" s="58">
        <v>17</v>
      </c>
      <c r="X634" s="39"/>
      <c r="AC634" s="5" t="s">
        <v>2834</v>
      </c>
    </row>
    <row r="635" spans="1:29">
      <c r="A635" s="5">
        <v>627</v>
      </c>
      <c r="B635" s="5" t="s">
        <v>6075</v>
      </c>
      <c r="C635" s="5" t="s">
        <v>1306</v>
      </c>
      <c r="D635" s="5">
        <v>491.22500000000002</v>
      </c>
      <c r="E635" s="5">
        <v>6.915</v>
      </c>
      <c r="F635" s="179">
        <v>6.054622966390407</v>
      </c>
      <c r="G635" s="179">
        <v>45.205638586734658</v>
      </c>
      <c r="H635" s="6">
        <v>1500</v>
      </c>
      <c r="I635" s="5">
        <v>1462</v>
      </c>
      <c r="J635" s="5" t="s">
        <v>5320</v>
      </c>
      <c r="K635" s="5" t="s">
        <v>2038</v>
      </c>
      <c r="M635" s="5" t="s">
        <v>4905</v>
      </c>
      <c r="P635" s="22">
        <v>6.8</v>
      </c>
      <c r="Q635" s="39">
        <v>0.7</v>
      </c>
      <c r="R635" s="6">
        <v>23</v>
      </c>
      <c r="S635" s="5" t="s">
        <v>5234</v>
      </c>
      <c r="T635" s="6">
        <v>13.28</v>
      </c>
      <c r="U635" s="6">
        <v>0.30282876870914149</v>
      </c>
      <c r="V635" s="6">
        <v>1.32</v>
      </c>
      <c r="W635" s="58">
        <v>19</v>
      </c>
      <c r="X635" s="39"/>
      <c r="AC635" s="5" t="s">
        <v>2834</v>
      </c>
    </row>
    <row r="636" spans="1:29">
      <c r="A636" s="5">
        <v>628</v>
      </c>
      <c r="B636" s="5" t="s">
        <v>4639</v>
      </c>
      <c r="C636" s="5" t="s">
        <v>1307</v>
      </c>
      <c r="D636" s="5">
        <v>496.10899999999998</v>
      </c>
      <c r="E636" s="5">
        <v>7.1319999999999997</v>
      </c>
      <c r="F636" s="179">
        <v>6.1167057607895146</v>
      </c>
      <c r="G636" s="179">
        <v>45.208346815301525</v>
      </c>
      <c r="H636" s="6">
        <v>1730</v>
      </c>
      <c r="I636" s="5">
        <v>1729</v>
      </c>
      <c r="J636" s="5" t="s">
        <v>5321</v>
      </c>
      <c r="K636" s="5" t="s">
        <v>2038</v>
      </c>
      <c r="M636" s="5" t="s">
        <v>4905</v>
      </c>
      <c r="P636" s="22">
        <v>14.3</v>
      </c>
      <c r="Q636" s="39">
        <v>2</v>
      </c>
      <c r="R636" s="6">
        <v>20</v>
      </c>
      <c r="S636" s="5" t="s">
        <v>5234</v>
      </c>
      <c r="T636" s="6">
        <v>13.24</v>
      </c>
      <c r="U636" s="6">
        <v>0.27297214712026624</v>
      </c>
      <c r="V636" s="6">
        <v>1.47</v>
      </c>
      <c r="W636" s="58">
        <v>29</v>
      </c>
      <c r="X636" s="39"/>
      <c r="AC636" s="5" t="s">
        <v>2834</v>
      </c>
    </row>
    <row r="637" spans="1:29">
      <c r="A637" s="5">
        <v>629</v>
      </c>
      <c r="B637" s="5" t="s">
        <v>6076</v>
      </c>
      <c r="C637" s="5" t="s">
        <v>1308</v>
      </c>
      <c r="D637" s="5">
        <v>494.71600000000001</v>
      </c>
      <c r="E637" s="5">
        <v>6.7060000000000004</v>
      </c>
      <c r="F637" s="179">
        <v>6.09907696882048</v>
      </c>
      <c r="G637" s="179">
        <v>45.204303794823403</v>
      </c>
      <c r="H637" s="6">
        <v>1550</v>
      </c>
      <c r="I637" s="5">
        <v>1541</v>
      </c>
      <c r="J637" s="5" t="s">
        <v>5320</v>
      </c>
      <c r="K637" s="5" t="s">
        <v>2038</v>
      </c>
      <c r="M637" s="5" t="s">
        <v>4905</v>
      </c>
      <c r="P637" s="22">
        <v>10.8</v>
      </c>
      <c r="Q637" s="39">
        <v>1</v>
      </c>
      <c r="R637" s="6">
        <v>27</v>
      </c>
      <c r="S637" s="5" t="s">
        <v>5234</v>
      </c>
      <c r="U637" s="6"/>
      <c r="AC637" s="5" t="s">
        <v>2834</v>
      </c>
    </row>
    <row r="638" spans="1:29">
      <c r="A638" s="5">
        <v>630</v>
      </c>
      <c r="B638" s="5" t="s">
        <v>6077</v>
      </c>
      <c r="C638" s="5" t="s">
        <v>1309</v>
      </c>
      <c r="D638" s="5">
        <v>493.83199999999999</v>
      </c>
      <c r="E638" s="5">
        <v>6.6189999999999998</v>
      </c>
      <c r="F638" s="179">
        <v>6.0878509839144854</v>
      </c>
      <c r="G638" s="179">
        <v>45.203385263159646</v>
      </c>
      <c r="H638" s="6">
        <v>1460</v>
      </c>
      <c r="I638" s="5">
        <v>1522</v>
      </c>
      <c r="J638" s="5" t="s">
        <v>5320</v>
      </c>
      <c r="K638" s="5" t="s">
        <v>2038</v>
      </c>
      <c r="M638" s="5" t="s">
        <v>4905</v>
      </c>
      <c r="P638" s="22">
        <v>7.5</v>
      </c>
      <c r="Q638" s="39">
        <v>0.7</v>
      </c>
      <c r="R638" s="6">
        <v>35</v>
      </c>
      <c r="S638" s="5" t="s">
        <v>5234</v>
      </c>
      <c r="U638" s="6"/>
      <c r="AC638" s="5" t="s">
        <v>2834</v>
      </c>
    </row>
    <row r="639" spans="1:29">
      <c r="A639" s="5">
        <v>631</v>
      </c>
      <c r="B639" s="5" t="s">
        <v>4640</v>
      </c>
      <c r="C639" s="5" t="s">
        <v>1310</v>
      </c>
      <c r="D639" s="5">
        <v>485.72399999999999</v>
      </c>
      <c r="E639" s="5">
        <v>-2.4369999999999998</v>
      </c>
      <c r="F639" s="179">
        <v>5.9868434715559617</v>
      </c>
      <c r="G639" s="179">
        <v>45.120653175860632</v>
      </c>
      <c r="H639" s="6">
        <v>720</v>
      </c>
      <c r="I639" s="5">
        <v>725</v>
      </c>
      <c r="J639" s="5" t="s">
        <v>4902</v>
      </c>
      <c r="K639" s="5" t="s">
        <v>2038</v>
      </c>
      <c r="M639" s="5" t="s">
        <v>4905</v>
      </c>
      <c r="P639" s="22">
        <v>8.1999999999999993</v>
      </c>
      <c r="Q639" s="39">
        <v>0.8</v>
      </c>
      <c r="R639" s="6">
        <v>40</v>
      </c>
      <c r="S639" s="5" t="s">
        <v>5234</v>
      </c>
      <c r="U639" s="6"/>
      <c r="AC639" s="5" t="s">
        <v>2834</v>
      </c>
    </row>
    <row r="640" spans="1:29">
      <c r="A640" s="5">
        <v>632</v>
      </c>
      <c r="B640" s="5" t="s">
        <v>4641</v>
      </c>
      <c r="C640" s="5" t="s">
        <v>4687</v>
      </c>
      <c r="D640" s="5">
        <v>490.726</v>
      </c>
      <c r="E640" s="5">
        <v>-7.7859999999999996</v>
      </c>
      <c r="F640" s="179">
        <v>6.0515735480960249</v>
      </c>
      <c r="G640" s="179">
        <v>45.073370207412935</v>
      </c>
      <c r="H640" s="6">
        <v>1200</v>
      </c>
      <c r="I640" s="5">
        <v>1166</v>
      </c>
      <c r="J640" s="5" t="s">
        <v>4903</v>
      </c>
      <c r="K640" s="5" t="s">
        <v>2038</v>
      </c>
      <c r="M640" s="5" t="s">
        <v>4905</v>
      </c>
      <c r="P640" s="22">
        <v>5.8</v>
      </c>
      <c r="Q640" s="39">
        <v>0.7</v>
      </c>
      <c r="R640" s="6">
        <v>40</v>
      </c>
      <c r="S640" s="5" t="s">
        <v>5234</v>
      </c>
      <c r="U640" s="6"/>
      <c r="AC640" s="5" t="s">
        <v>2834</v>
      </c>
    </row>
    <row r="641" spans="1:29">
      <c r="A641" s="5">
        <v>633</v>
      </c>
      <c r="B641" s="5" t="s">
        <v>4642</v>
      </c>
      <c r="C641" s="5" t="s">
        <v>4688</v>
      </c>
      <c r="D641" s="5">
        <v>489.77300000000002</v>
      </c>
      <c r="E641" s="5">
        <v>-8.6829999999999998</v>
      </c>
      <c r="F641" s="179">
        <v>6.0396819279762024</v>
      </c>
      <c r="G641" s="179">
        <v>45.065152721091927</v>
      </c>
      <c r="H641" s="6">
        <v>750</v>
      </c>
      <c r="I641" s="5">
        <v>726</v>
      </c>
      <c r="J641" s="5" t="s">
        <v>4903</v>
      </c>
      <c r="K641" s="5" t="s">
        <v>2038</v>
      </c>
      <c r="M641" s="5" t="s">
        <v>4905</v>
      </c>
      <c r="P641" s="22">
        <v>9.3000000000000007</v>
      </c>
      <c r="Q641" s="39">
        <v>1</v>
      </c>
      <c r="R641" s="6">
        <v>45</v>
      </c>
      <c r="S641" s="5" t="s">
        <v>5234</v>
      </c>
      <c r="U641" s="6"/>
      <c r="AC641" s="5" t="s">
        <v>2834</v>
      </c>
    </row>
    <row r="642" spans="1:29">
      <c r="A642" s="5">
        <v>634</v>
      </c>
      <c r="B642" s="5" t="s">
        <v>4643</v>
      </c>
      <c r="C642" s="5" t="s">
        <v>4706</v>
      </c>
      <c r="D642" s="5">
        <v>492.36700000000002</v>
      </c>
      <c r="E642" s="5">
        <v>-12.597</v>
      </c>
      <c r="F642" s="179">
        <v>6.0734583500610988</v>
      </c>
      <c r="G642" s="179">
        <v>45.030370559147904</v>
      </c>
      <c r="H642" s="6">
        <v>870</v>
      </c>
      <c r="I642" s="5">
        <v>755</v>
      </c>
      <c r="J642" s="5" t="s">
        <v>4904</v>
      </c>
      <c r="K642" s="5" t="s">
        <v>2038</v>
      </c>
      <c r="M642" s="5" t="s">
        <v>4905</v>
      </c>
      <c r="P642" s="22">
        <v>5.0999999999999996</v>
      </c>
      <c r="Q642" s="39">
        <v>0.5</v>
      </c>
      <c r="R642" s="6">
        <v>36</v>
      </c>
      <c r="S642" s="5" t="s">
        <v>5234</v>
      </c>
      <c r="U642" s="6"/>
      <c r="AC642" s="5" t="s">
        <v>2834</v>
      </c>
    </row>
    <row r="643" spans="1:29" s="10" customFormat="1">
      <c r="A643" s="5">
        <v>635</v>
      </c>
      <c r="B643" s="5" t="s">
        <v>4644</v>
      </c>
      <c r="C643" s="10" t="s">
        <v>1752</v>
      </c>
      <c r="D643" s="10">
        <v>691.82</v>
      </c>
      <c r="E643" s="10">
        <v>177.2</v>
      </c>
      <c r="F643" s="179">
        <v>8.6401112236196855</v>
      </c>
      <c r="G643" s="179">
        <v>46.739665141238234</v>
      </c>
      <c r="H643" s="7">
        <v>705</v>
      </c>
      <c r="I643" s="5">
        <v>712</v>
      </c>
      <c r="J643" s="10" t="s">
        <v>886</v>
      </c>
      <c r="K643" s="10" t="s">
        <v>2038</v>
      </c>
      <c r="M643" s="10" t="s">
        <v>1262</v>
      </c>
      <c r="N643" s="88"/>
      <c r="P643" s="23">
        <v>6.2</v>
      </c>
      <c r="Q643" s="88">
        <v>0.62</v>
      </c>
      <c r="R643" s="10" t="s">
        <v>1338</v>
      </c>
      <c r="S643" s="10" t="s">
        <v>1753</v>
      </c>
      <c r="W643" s="103"/>
      <c r="X643" s="88"/>
      <c r="Y643" s="221"/>
      <c r="Z643" s="222"/>
      <c r="AA643" s="222"/>
    </row>
    <row r="644" spans="1:29" s="10" customFormat="1">
      <c r="A644" s="5">
        <v>636</v>
      </c>
      <c r="B644" s="5" t="s">
        <v>4645</v>
      </c>
      <c r="C644" s="10" t="s">
        <v>1754</v>
      </c>
      <c r="D644" s="10">
        <v>695.75</v>
      </c>
      <c r="E644" s="10">
        <v>181.28</v>
      </c>
      <c r="F644" s="179">
        <v>8.6923801311755327</v>
      </c>
      <c r="G644" s="179">
        <v>46.775809118173633</v>
      </c>
      <c r="H644" s="7">
        <v>1200</v>
      </c>
      <c r="I644" s="5">
        <v>1249</v>
      </c>
      <c r="J644" s="10" t="s">
        <v>1755</v>
      </c>
      <c r="K644" s="10" t="s">
        <v>2038</v>
      </c>
      <c r="M644" s="10" t="s">
        <v>1262</v>
      </c>
      <c r="N644" s="88"/>
      <c r="P644" s="23">
        <v>7.9</v>
      </c>
      <c r="Q644" s="88">
        <v>0.79</v>
      </c>
      <c r="R644" s="10" t="s">
        <v>1338</v>
      </c>
      <c r="S644" s="10" t="s">
        <v>1753</v>
      </c>
      <c r="W644" s="103"/>
      <c r="X644" s="88"/>
      <c r="Y644" s="221"/>
      <c r="Z644" s="222"/>
      <c r="AA644" s="222"/>
    </row>
    <row r="645" spans="1:29" s="10" customFormat="1">
      <c r="A645" s="5">
        <v>637</v>
      </c>
      <c r="B645" s="5" t="s">
        <v>4646</v>
      </c>
      <c r="C645" s="10" t="s">
        <v>1756</v>
      </c>
      <c r="D645" s="10">
        <v>692.35</v>
      </c>
      <c r="E645" s="10">
        <v>187.2</v>
      </c>
      <c r="F645" s="179">
        <v>8.6490636849946352</v>
      </c>
      <c r="G645" s="179">
        <v>46.829535475783423</v>
      </c>
      <c r="H645" s="7">
        <v>480</v>
      </c>
      <c r="I645" s="5">
        <v>488</v>
      </c>
      <c r="J645" s="10" t="s">
        <v>1757</v>
      </c>
      <c r="K645" s="10" t="s">
        <v>2038</v>
      </c>
      <c r="M645" s="10" t="s">
        <v>1262</v>
      </c>
      <c r="N645" s="88"/>
      <c r="P645" s="23">
        <v>7.2</v>
      </c>
      <c r="Q645" s="88">
        <v>0.72</v>
      </c>
      <c r="R645" s="10" t="s">
        <v>1338</v>
      </c>
      <c r="S645" s="10" t="s">
        <v>1753</v>
      </c>
      <c r="W645" s="103"/>
      <c r="X645" s="88"/>
      <c r="Y645" s="221"/>
      <c r="Z645" s="222"/>
      <c r="AA645" s="222"/>
    </row>
    <row r="646" spans="1:29" s="10" customFormat="1">
      <c r="A646" s="5">
        <v>638</v>
      </c>
      <c r="B646" s="5" t="s">
        <v>6078</v>
      </c>
      <c r="C646" s="10" t="s">
        <v>1758</v>
      </c>
      <c r="D646" s="10">
        <v>693.95</v>
      </c>
      <c r="E646" s="10">
        <v>181</v>
      </c>
      <c r="F646" s="179">
        <v>8.6687574836199364</v>
      </c>
      <c r="G646" s="179">
        <v>46.773546935442369</v>
      </c>
      <c r="H646" s="7">
        <v>510</v>
      </c>
      <c r="I646" s="5">
        <v>533</v>
      </c>
      <c r="J646" s="10" t="s">
        <v>3947</v>
      </c>
      <c r="K646" s="10" t="s">
        <v>2038</v>
      </c>
      <c r="M646" s="10" t="s">
        <v>1262</v>
      </c>
      <c r="N646" s="88"/>
      <c r="P646" s="23">
        <v>6.5</v>
      </c>
      <c r="Q646" s="88">
        <v>0.65</v>
      </c>
      <c r="R646" s="10" t="s">
        <v>1338</v>
      </c>
      <c r="S646" s="10" t="s">
        <v>1753</v>
      </c>
      <c r="W646" s="103"/>
      <c r="X646" s="88"/>
      <c r="Y646" s="221"/>
      <c r="Z646" s="222"/>
      <c r="AA646" s="222"/>
    </row>
    <row r="647" spans="1:29" s="10" customFormat="1">
      <c r="A647" s="5">
        <v>639</v>
      </c>
      <c r="B647" s="5" t="s">
        <v>6079</v>
      </c>
      <c r="C647" s="10" t="s">
        <v>884</v>
      </c>
      <c r="D647" s="10">
        <v>688.5</v>
      </c>
      <c r="E647" s="10">
        <v>172.75</v>
      </c>
      <c r="F647" s="179">
        <v>8.5958164041396685</v>
      </c>
      <c r="G647" s="179">
        <v>46.700088519213928</v>
      </c>
      <c r="H647" s="7">
        <v>945</v>
      </c>
      <c r="I647" s="5">
        <v>960</v>
      </c>
      <c r="J647" s="10" t="s">
        <v>3574</v>
      </c>
      <c r="K647" s="10" t="s">
        <v>2038</v>
      </c>
      <c r="M647" s="10" t="s">
        <v>1262</v>
      </c>
      <c r="N647" s="88"/>
      <c r="P647" s="23">
        <v>6.7</v>
      </c>
      <c r="Q647" s="88">
        <v>0.67</v>
      </c>
      <c r="R647" s="10" t="s">
        <v>1338</v>
      </c>
      <c r="S647" s="10" t="s">
        <v>1753</v>
      </c>
      <c r="W647" s="103"/>
      <c r="X647" s="88"/>
      <c r="Y647" s="221"/>
      <c r="Z647" s="222"/>
      <c r="AA647" s="222"/>
    </row>
    <row r="648" spans="1:29" s="10" customFormat="1">
      <c r="A648" s="5">
        <v>640</v>
      </c>
      <c r="B648" s="5" t="s">
        <v>6080</v>
      </c>
      <c r="C648" s="10" t="s">
        <v>3575</v>
      </c>
      <c r="D648" s="10">
        <v>688.07</v>
      </c>
      <c r="E648" s="10">
        <v>168</v>
      </c>
      <c r="F648" s="179">
        <v>8.5892840214465771</v>
      </c>
      <c r="G648" s="179">
        <v>46.65742129810662</v>
      </c>
      <c r="H648" s="7">
        <v>1085</v>
      </c>
      <c r="I648" s="5"/>
      <c r="J648" s="10" t="s">
        <v>3576</v>
      </c>
      <c r="K648" s="10" t="s">
        <v>2038</v>
      </c>
      <c r="M648" s="10" t="s">
        <v>1262</v>
      </c>
      <c r="N648" s="88"/>
      <c r="P648" s="23">
        <v>6.7</v>
      </c>
      <c r="Q648" s="88">
        <v>0.67</v>
      </c>
      <c r="R648" s="10" t="s">
        <v>1338</v>
      </c>
      <c r="S648" s="10" t="s">
        <v>1753</v>
      </c>
      <c r="W648" s="103"/>
      <c r="X648" s="88"/>
      <c r="Y648" s="221"/>
      <c r="Z648" s="222"/>
      <c r="AA648" s="222"/>
    </row>
    <row r="649" spans="1:29" s="11" customFormat="1">
      <c r="A649" s="5">
        <v>641</v>
      </c>
      <c r="B649" s="5" t="s">
        <v>4647</v>
      </c>
      <c r="C649" s="11" t="s">
        <v>1928</v>
      </c>
      <c r="D649" s="11">
        <v>689.75</v>
      </c>
      <c r="E649" s="11">
        <v>162.05000000000001</v>
      </c>
      <c r="F649" s="179">
        <v>8.6100696970970958</v>
      </c>
      <c r="G649" s="179">
        <v>46.603680059854554</v>
      </c>
      <c r="H649" s="19">
        <v>2960</v>
      </c>
      <c r="I649" s="5">
        <v>2888</v>
      </c>
      <c r="J649" s="11" t="s">
        <v>1946</v>
      </c>
      <c r="K649" s="11" t="s">
        <v>2038</v>
      </c>
      <c r="M649" s="11" t="s">
        <v>3036</v>
      </c>
      <c r="N649" s="89"/>
      <c r="P649" s="26">
        <v>10.199999999999999</v>
      </c>
      <c r="Q649" s="89">
        <v>1.02</v>
      </c>
      <c r="R649" s="11" t="s">
        <v>1338</v>
      </c>
      <c r="S649" s="11" t="s">
        <v>1753</v>
      </c>
      <c r="W649" s="104"/>
      <c r="X649" s="89"/>
      <c r="Y649" s="223"/>
      <c r="Z649" s="224"/>
      <c r="AA649" s="224"/>
    </row>
    <row r="650" spans="1:29" s="11" customFormat="1">
      <c r="A650" s="5">
        <v>642</v>
      </c>
      <c r="B650" s="5" t="s">
        <v>6081</v>
      </c>
      <c r="C650" s="11" t="s">
        <v>1947</v>
      </c>
      <c r="D650" s="11">
        <v>688.82</v>
      </c>
      <c r="E650" s="11">
        <v>163.69999999999999</v>
      </c>
      <c r="F650" s="179">
        <v>8.5982512221279155</v>
      </c>
      <c r="G650" s="179">
        <v>46.61864533973646</v>
      </c>
      <c r="H650" s="19">
        <v>2212</v>
      </c>
      <c r="I650" s="5">
        <v>2184</v>
      </c>
      <c r="J650" s="11" t="s">
        <v>1948</v>
      </c>
      <c r="K650" s="11" t="s">
        <v>2038</v>
      </c>
      <c r="M650" s="11" t="s">
        <v>3036</v>
      </c>
      <c r="N650" s="89"/>
      <c r="P650" s="26">
        <v>8.6999999999999993</v>
      </c>
      <c r="Q650" s="89">
        <v>0.87</v>
      </c>
      <c r="R650" s="11" t="s">
        <v>1338</v>
      </c>
      <c r="S650" s="11" t="s">
        <v>1753</v>
      </c>
      <c r="W650" s="104"/>
      <c r="X650" s="89"/>
      <c r="Y650" s="223"/>
      <c r="Z650" s="224"/>
      <c r="AA650" s="224"/>
    </row>
    <row r="651" spans="1:29" s="11" customFormat="1">
      <c r="A651" s="5">
        <v>643</v>
      </c>
      <c r="B651" s="5" t="s">
        <v>4844</v>
      </c>
      <c r="C651" s="11" t="s">
        <v>1949</v>
      </c>
      <c r="D651" s="11">
        <v>686.3</v>
      </c>
      <c r="E651" s="11">
        <v>161.1</v>
      </c>
      <c r="F651" s="179">
        <v>8.5648680866414306</v>
      </c>
      <c r="G651" s="179">
        <v>46.595589466736847</v>
      </c>
      <c r="H651" s="19">
        <v>1210</v>
      </c>
      <c r="I651" s="5">
        <v>1663</v>
      </c>
      <c r="J651" s="11" t="s">
        <v>1950</v>
      </c>
      <c r="K651" s="11" t="s">
        <v>2038</v>
      </c>
      <c r="M651" s="11" t="s">
        <v>3036</v>
      </c>
      <c r="N651" s="89"/>
      <c r="P651" s="26">
        <v>6.5</v>
      </c>
      <c r="Q651" s="89">
        <v>0.65</v>
      </c>
      <c r="R651" s="11" t="s">
        <v>1338</v>
      </c>
      <c r="S651" s="11" t="s">
        <v>1753</v>
      </c>
      <c r="W651" s="104"/>
      <c r="X651" s="89"/>
      <c r="Y651" s="223"/>
      <c r="Z651" s="224"/>
      <c r="AA651" s="224"/>
    </row>
    <row r="652" spans="1:29" s="11" customFormat="1">
      <c r="A652" s="5">
        <v>644</v>
      </c>
      <c r="B652" s="5" t="s">
        <v>4430</v>
      </c>
      <c r="C652" s="11" t="s">
        <v>1951</v>
      </c>
      <c r="D652" s="11">
        <v>686</v>
      </c>
      <c r="E652" s="11">
        <v>160.69999999999999</v>
      </c>
      <c r="F652" s="179">
        <v>8.5608789150807887</v>
      </c>
      <c r="G652" s="179">
        <v>46.592030264018987</v>
      </c>
      <c r="H652" s="19">
        <v>1795</v>
      </c>
      <c r="I652" s="5">
        <v>1781</v>
      </c>
      <c r="J652" s="11" t="s">
        <v>1952</v>
      </c>
      <c r="K652" s="11" t="s">
        <v>2038</v>
      </c>
      <c r="M652" s="11" t="s">
        <v>3036</v>
      </c>
      <c r="N652" s="89"/>
      <c r="P652" s="26">
        <v>7.9</v>
      </c>
      <c r="Q652" s="89">
        <v>0.79</v>
      </c>
      <c r="R652" s="11" t="s">
        <v>1338</v>
      </c>
      <c r="S652" s="11" t="s">
        <v>1753</v>
      </c>
      <c r="W652" s="104"/>
      <c r="X652" s="89"/>
      <c r="Y652" s="223"/>
      <c r="Z652" s="224"/>
      <c r="AA652" s="224"/>
    </row>
    <row r="653" spans="1:29" s="10" customFormat="1">
      <c r="A653" s="5">
        <v>645</v>
      </c>
      <c r="B653" s="5" t="s">
        <v>6082</v>
      </c>
      <c r="C653" s="10" t="s">
        <v>1954</v>
      </c>
      <c r="D653" s="10">
        <v>690.55</v>
      </c>
      <c r="E653" s="10">
        <v>168.4</v>
      </c>
      <c r="F653" s="179">
        <v>8.6217595048072244</v>
      </c>
      <c r="G653" s="179">
        <v>46.660687425803275</v>
      </c>
      <c r="H653" s="7">
        <v>2480</v>
      </c>
      <c r="I653" s="5">
        <v>2384</v>
      </c>
      <c r="J653" s="10" t="s">
        <v>654</v>
      </c>
      <c r="K653" s="10" t="s">
        <v>2038</v>
      </c>
      <c r="M653" s="10" t="s">
        <v>1262</v>
      </c>
      <c r="N653" s="88"/>
      <c r="P653" s="23">
        <v>9.4</v>
      </c>
      <c r="Q653" s="88">
        <v>0.94</v>
      </c>
      <c r="R653" s="10" t="s">
        <v>1338</v>
      </c>
      <c r="S653" s="10" t="s">
        <v>1753</v>
      </c>
      <c r="W653" s="103"/>
      <c r="X653" s="88"/>
      <c r="Y653" s="221"/>
      <c r="Z653" s="222"/>
      <c r="AA653" s="222"/>
    </row>
    <row r="654" spans="1:29" s="10" customFormat="1">
      <c r="A654" s="5">
        <v>646</v>
      </c>
      <c r="B654" s="5" t="s">
        <v>6083</v>
      </c>
      <c r="C654" s="10" t="s">
        <v>655</v>
      </c>
      <c r="D654" s="10">
        <v>688.85</v>
      </c>
      <c r="E654" s="10">
        <v>168</v>
      </c>
      <c r="F654" s="179">
        <v>8.5994733449791099</v>
      </c>
      <c r="G654" s="179">
        <v>46.657317973323607</v>
      </c>
      <c r="H654" s="7">
        <v>1895</v>
      </c>
      <c r="I654" s="5">
        <v>1839</v>
      </c>
      <c r="J654" s="10" t="s">
        <v>5056</v>
      </c>
      <c r="K654" s="10" t="s">
        <v>2038</v>
      </c>
      <c r="M654" s="10" t="s">
        <v>1262</v>
      </c>
      <c r="N654" s="88"/>
      <c r="P654" s="23">
        <v>8.3000000000000007</v>
      </c>
      <c r="Q654" s="88">
        <v>0.83</v>
      </c>
      <c r="R654" s="10" t="s">
        <v>1338</v>
      </c>
      <c r="S654" s="10" t="s">
        <v>1753</v>
      </c>
      <c r="W654" s="103"/>
      <c r="X654" s="88"/>
      <c r="Y654" s="221"/>
      <c r="Z654" s="222"/>
      <c r="AA654" s="222"/>
    </row>
    <row r="655" spans="1:29" s="11" customFormat="1">
      <c r="A655" s="5">
        <v>647</v>
      </c>
      <c r="B655" s="5" t="s">
        <v>4431</v>
      </c>
      <c r="C655" s="11" t="s">
        <v>5057</v>
      </c>
      <c r="D655" s="11">
        <v>687.6</v>
      </c>
      <c r="E655" s="11">
        <v>157.4</v>
      </c>
      <c r="F655" s="179">
        <v>8.5811279107967557</v>
      </c>
      <c r="G655" s="179">
        <v>46.562140277221012</v>
      </c>
      <c r="H655" s="19">
        <v>2736</v>
      </c>
      <c r="I655" s="5">
        <v>2615</v>
      </c>
      <c r="J655" s="11" t="s">
        <v>5058</v>
      </c>
      <c r="K655" s="11" t="s">
        <v>2038</v>
      </c>
      <c r="M655" s="11" t="s">
        <v>3036</v>
      </c>
      <c r="N655" s="89"/>
      <c r="P655" s="26">
        <v>9.8000000000000007</v>
      </c>
      <c r="Q655" s="89">
        <v>0.98</v>
      </c>
      <c r="R655" s="11" t="s">
        <v>1338</v>
      </c>
      <c r="S655" s="11" t="s">
        <v>1753</v>
      </c>
      <c r="W655" s="104"/>
      <c r="X655" s="89"/>
      <c r="Y655" s="223"/>
      <c r="Z655" s="224"/>
      <c r="AA655" s="224"/>
    </row>
    <row r="656" spans="1:29" s="11" customFormat="1">
      <c r="A656" s="5">
        <v>648</v>
      </c>
      <c r="B656" s="5" t="s">
        <v>4432</v>
      </c>
      <c r="C656" s="11" t="s">
        <v>5059</v>
      </c>
      <c r="D656" s="11">
        <v>686.55</v>
      </c>
      <c r="E656" s="11">
        <v>156.75</v>
      </c>
      <c r="F656" s="179">
        <v>8.567313656079925</v>
      </c>
      <c r="G656" s="179">
        <v>46.556430422334671</v>
      </c>
      <c r="H656" s="19">
        <v>2092</v>
      </c>
      <c r="I656" s="5">
        <v>2094</v>
      </c>
      <c r="J656" s="11" t="s">
        <v>5060</v>
      </c>
      <c r="K656" s="11" t="s">
        <v>2038</v>
      </c>
      <c r="M656" s="11" t="s">
        <v>3036</v>
      </c>
      <c r="N656" s="89"/>
      <c r="P656" s="26">
        <v>7.9</v>
      </c>
      <c r="Q656" s="89">
        <v>0.79</v>
      </c>
      <c r="R656" s="11" t="s">
        <v>1338</v>
      </c>
      <c r="S656" s="11" t="s">
        <v>1753</v>
      </c>
      <c r="W656" s="104"/>
      <c r="X656" s="89"/>
      <c r="Y656" s="223"/>
      <c r="Z656" s="224"/>
      <c r="AA656" s="224"/>
    </row>
    <row r="657" spans="1:29" s="11" customFormat="1">
      <c r="A657" s="5">
        <v>649</v>
      </c>
      <c r="B657" s="5" t="s">
        <v>6084</v>
      </c>
      <c r="C657" s="11" t="s">
        <v>5061</v>
      </c>
      <c r="D657" s="11">
        <v>687</v>
      </c>
      <c r="E657" s="11">
        <v>158.34</v>
      </c>
      <c r="F657" s="179">
        <v>8.5734810348882178</v>
      </c>
      <c r="G657" s="179">
        <v>46.570673543793973</v>
      </c>
      <c r="H657" s="19">
        <v>1160</v>
      </c>
      <c r="I657" s="5"/>
      <c r="J657" s="11" t="s">
        <v>1189</v>
      </c>
      <c r="K657" s="11" t="s">
        <v>2038</v>
      </c>
      <c r="M657" s="11" t="s">
        <v>3036</v>
      </c>
      <c r="N657" s="89"/>
      <c r="P657" s="26">
        <v>6.2</v>
      </c>
      <c r="Q657" s="89">
        <v>0.62</v>
      </c>
      <c r="R657" s="11" t="s">
        <v>1338</v>
      </c>
      <c r="S657" s="11" t="s">
        <v>1753</v>
      </c>
      <c r="W657" s="104"/>
      <c r="X657" s="89"/>
      <c r="Y657" s="223"/>
      <c r="Z657" s="224"/>
      <c r="AA657" s="224"/>
    </row>
    <row r="658" spans="1:29" s="11" customFormat="1">
      <c r="A658" s="5">
        <v>650</v>
      </c>
      <c r="B658" s="5" t="s">
        <v>4433</v>
      </c>
      <c r="C658" s="11" t="s">
        <v>1190</v>
      </c>
      <c r="D658" s="11">
        <v>687.37</v>
      </c>
      <c r="E658" s="11">
        <v>157.25</v>
      </c>
      <c r="F658" s="179">
        <v>8.5781002389353969</v>
      </c>
      <c r="G658" s="179">
        <v>46.560821160149757</v>
      </c>
      <c r="H658" s="19">
        <v>1155</v>
      </c>
      <c r="I658" s="5"/>
      <c r="J658" s="11" t="s">
        <v>1191</v>
      </c>
      <c r="K658" s="11" t="s">
        <v>2038</v>
      </c>
      <c r="M658" s="11" t="s">
        <v>3036</v>
      </c>
      <c r="N658" s="89"/>
      <c r="P658" s="26">
        <v>6.2</v>
      </c>
      <c r="Q658" s="89">
        <v>0.62</v>
      </c>
      <c r="R658" s="11" t="s">
        <v>1338</v>
      </c>
      <c r="S658" s="11" t="s">
        <v>1753</v>
      </c>
      <c r="W658" s="104"/>
      <c r="X658" s="89"/>
      <c r="Y658" s="223"/>
      <c r="Z658" s="224"/>
      <c r="AA658" s="224"/>
    </row>
    <row r="659" spans="1:29" s="11" customFormat="1">
      <c r="A659" s="5">
        <v>651</v>
      </c>
      <c r="B659" s="5" t="s">
        <v>4434</v>
      </c>
      <c r="C659" s="11" t="s">
        <v>1389</v>
      </c>
      <c r="D659" s="11">
        <v>688.7</v>
      </c>
      <c r="E659" s="11">
        <v>157.15</v>
      </c>
      <c r="F659" s="179">
        <v>8.595424105950876</v>
      </c>
      <c r="G659" s="179">
        <v>46.559746676126309</v>
      </c>
      <c r="H659" s="19">
        <v>1150</v>
      </c>
      <c r="I659" s="5"/>
      <c r="J659" s="11" t="s">
        <v>1400</v>
      </c>
      <c r="K659" s="11" t="s">
        <v>2038</v>
      </c>
      <c r="M659" s="11" t="s">
        <v>3036</v>
      </c>
      <c r="N659" s="89"/>
      <c r="P659" s="26">
        <v>6.2</v>
      </c>
      <c r="Q659" s="89">
        <v>0.62</v>
      </c>
      <c r="R659" s="11" t="s">
        <v>1338</v>
      </c>
      <c r="S659" s="11" t="s">
        <v>1753</v>
      </c>
      <c r="W659" s="104"/>
      <c r="X659" s="89"/>
      <c r="Y659" s="223"/>
      <c r="Z659" s="224"/>
      <c r="AA659" s="224"/>
    </row>
    <row r="660" spans="1:29" s="10" customFormat="1">
      <c r="A660" s="5">
        <v>652</v>
      </c>
      <c r="B660" s="5" t="s">
        <v>6085</v>
      </c>
      <c r="C660" s="10" t="s">
        <v>1192</v>
      </c>
      <c r="D660" s="10">
        <v>691.8</v>
      </c>
      <c r="E660" s="10">
        <v>175.15</v>
      </c>
      <c r="F660" s="179">
        <v>8.6394390672827193</v>
      </c>
      <c r="G660" s="179">
        <v>46.721229330095916</v>
      </c>
      <c r="H660" s="7">
        <v>2065</v>
      </c>
      <c r="I660" s="5">
        <v>2066</v>
      </c>
      <c r="J660" s="10" t="s">
        <v>1193</v>
      </c>
      <c r="K660" s="10" t="s">
        <v>2038</v>
      </c>
      <c r="M660" s="10" t="s">
        <v>1262</v>
      </c>
      <c r="N660" s="88"/>
      <c r="P660" s="23">
        <v>9</v>
      </c>
      <c r="Q660" s="88">
        <v>0.9</v>
      </c>
      <c r="R660" s="10" t="s">
        <v>1338</v>
      </c>
      <c r="S660" s="10" t="s">
        <v>1753</v>
      </c>
      <c r="W660" s="103"/>
      <c r="X660" s="88"/>
      <c r="Y660" s="221"/>
      <c r="Z660" s="222"/>
      <c r="AA660" s="222"/>
    </row>
    <row r="661" spans="1:29" s="11" customFormat="1">
      <c r="A661" s="5">
        <v>653</v>
      </c>
      <c r="B661" s="5" t="s">
        <v>4435</v>
      </c>
      <c r="C661" s="11" t="s">
        <v>3961</v>
      </c>
      <c r="D661" s="11">
        <v>700.3</v>
      </c>
      <c r="E661" s="11">
        <v>161.94999999999999</v>
      </c>
      <c r="F661" s="179">
        <v>8.7477239851036526</v>
      </c>
      <c r="G661" s="179">
        <v>46.601280858568956</v>
      </c>
      <c r="H661" s="19">
        <v>2250</v>
      </c>
      <c r="I661" s="5">
        <v>2272</v>
      </c>
      <c r="J661" s="11" t="s">
        <v>3962</v>
      </c>
      <c r="K661" s="11" t="s">
        <v>2038</v>
      </c>
      <c r="M661" s="11" t="s">
        <v>3036</v>
      </c>
      <c r="N661" s="89"/>
      <c r="P661" s="26">
        <v>8.8000000000000007</v>
      </c>
      <c r="Q661" s="89">
        <v>0.88</v>
      </c>
      <c r="R661" s="11" t="s">
        <v>1338</v>
      </c>
      <c r="S661" s="11" t="s">
        <v>2775</v>
      </c>
      <c r="W661" s="104"/>
      <c r="X661" s="89"/>
      <c r="Y661" s="223"/>
      <c r="Z661" s="224"/>
      <c r="AA661" s="224"/>
    </row>
    <row r="662" spans="1:29" s="11" customFormat="1">
      <c r="A662" s="5">
        <v>654</v>
      </c>
      <c r="B662" s="5" t="s">
        <v>6086</v>
      </c>
      <c r="C662" s="11" t="s">
        <v>2776</v>
      </c>
      <c r="D662" s="11">
        <v>700.3</v>
      </c>
      <c r="E662" s="11">
        <v>161.75</v>
      </c>
      <c r="F662" s="179">
        <v>8.7476804371160046</v>
      </c>
      <c r="G662" s="179">
        <v>46.599481995195347</v>
      </c>
      <c r="H662" s="19">
        <v>2300</v>
      </c>
      <c r="I662" s="5">
        <v>2327</v>
      </c>
      <c r="J662" s="11" t="s">
        <v>2777</v>
      </c>
      <c r="K662" s="11" t="s">
        <v>2038</v>
      </c>
      <c r="M662" s="11" t="s">
        <v>3036</v>
      </c>
      <c r="N662" s="89"/>
      <c r="P662" s="26">
        <v>9.4</v>
      </c>
      <c r="Q662" s="89">
        <v>0.94</v>
      </c>
      <c r="R662" s="11" t="s">
        <v>1338</v>
      </c>
      <c r="S662" s="11" t="s">
        <v>2775</v>
      </c>
      <c r="W662" s="104"/>
      <c r="X662" s="89"/>
      <c r="Y662" s="223"/>
      <c r="Z662" s="224"/>
      <c r="AA662" s="224"/>
    </row>
    <row r="663" spans="1:29" s="11" customFormat="1">
      <c r="A663" s="5">
        <v>655</v>
      </c>
      <c r="B663" s="5" t="s">
        <v>6087</v>
      </c>
      <c r="C663" s="11" t="s">
        <v>2778</v>
      </c>
      <c r="D663" s="11">
        <v>701.59</v>
      </c>
      <c r="E663" s="11">
        <v>166.12</v>
      </c>
      <c r="F663" s="179">
        <v>8.7654778148620061</v>
      </c>
      <c r="G663" s="179">
        <v>46.638592169528302</v>
      </c>
      <c r="H663" s="19">
        <v>1860</v>
      </c>
      <c r="I663" s="5">
        <v>1963</v>
      </c>
      <c r="J663" s="11" t="s">
        <v>2779</v>
      </c>
      <c r="K663" s="11" t="s">
        <v>2038</v>
      </c>
      <c r="M663" s="11" t="s">
        <v>3036</v>
      </c>
      <c r="N663" s="89"/>
      <c r="P663" s="26">
        <v>8.1</v>
      </c>
      <c r="Q663" s="89">
        <v>0.81</v>
      </c>
      <c r="R663" s="11" t="s">
        <v>1338</v>
      </c>
      <c r="S663" s="11" t="s">
        <v>2775</v>
      </c>
      <c r="W663" s="104"/>
      <c r="X663" s="89"/>
      <c r="Y663" s="223"/>
      <c r="Z663" s="224"/>
      <c r="AA663" s="224"/>
    </row>
    <row r="664" spans="1:29" s="10" customFormat="1">
      <c r="A664" s="5">
        <v>656</v>
      </c>
      <c r="B664" s="5" t="s">
        <v>4425</v>
      </c>
      <c r="C664" s="10" t="s">
        <v>5582</v>
      </c>
      <c r="D664" s="10">
        <v>690.75</v>
      </c>
      <c r="E664" s="10">
        <v>187.82499999999999</v>
      </c>
      <c r="F664" s="179">
        <v>8.6282199773348243</v>
      </c>
      <c r="G664" s="179">
        <v>46.835376985172708</v>
      </c>
      <c r="H664" s="7">
        <v>760</v>
      </c>
      <c r="I664" s="5">
        <v>752</v>
      </c>
      <c r="J664" s="10" t="s">
        <v>4267</v>
      </c>
      <c r="K664" s="10" t="s">
        <v>2038</v>
      </c>
      <c r="M664" s="10" t="s">
        <v>1262</v>
      </c>
      <c r="N664" s="88"/>
      <c r="P664" s="23">
        <v>8</v>
      </c>
      <c r="Q664" s="88">
        <v>0.8</v>
      </c>
      <c r="R664" s="10" t="s">
        <v>1338</v>
      </c>
      <c r="S664" s="10" t="s">
        <v>4305</v>
      </c>
      <c r="W664" s="103"/>
      <c r="X664" s="88"/>
      <c r="Y664" s="221"/>
      <c r="Z664" s="222"/>
      <c r="AA664" s="222"/>
    </row>
    <row r="665" spans="1:29">
      <c r="A665" s="5">
        <v>657</v>
      </c>
      <c r="B665" s="5" t="s">
        <v>6088</v>
      </c>
      <c r="C665" s="5" t="s">
        <v>4979</v>
      </c>
      <c r="D665" s="5">
        <v>557.19799999999998</v>
      </c>
      <c r="E665" s="5">
        <v>-61.241999999999997</v>
      </c>
      <c r="F665" s="179">
        <v>6.899920981386769</v>
      </c>
      <c r="G665" s="179">
        <v>44.600051618226594</v>
      </c>
      <c r="H665" s="6">
        <v>2700</v>
      </c>
      <c r="I665" s="5">
        <v>2518</v>
      </c>
      <c r="J665" s="5" t="s">
        <v>4980</v>
      </c>
      <c r="K665" s="5" t="s">
        <v>2037</v>
      </c>
      <c r="L665" s="5" t="s">
        <v>4981</v>
      </c>
      <c r="M665" s="5" t="s">
        <v>4982</v>
      </c>
      <c r="P665" s="22">
        <v>14.22</v>
      </c>
      <c r="Q665" s="39">
        <v>1.95</v>
      </c>
      <c r="R665" s="6">
        <v>31</v>
      </c>
      <c r="S665" s="5" t="s">
        <v>4983</v>
      </c>
      <c r="T665" s="6"/>
      <c r="U665" s="6"/>
      <c r="V665" s="6"/>
      <c r="W665" s="58"/>
      <c r="X665" s="39"/>
      <c r="Y665" s="219">
        <v>26.96</v>
      </c>
      <c r="Z665" s="172">
        <v>1.48</v>
      </c>
      <c r="AA665" s="172">
        <v>19</v>
      </c>
      <c r="AB665" s="5" t="s">
        <v>4983</v>
      </c>
    </row>
    <row r="666" spans="1:29">
      <c r="A666" s="5">
        <v>658</v>
      </c>
      <c r="B666" s="5" t="s">
        <v>4426</v>
      </c>
      <c r="C666" s="5" t="s">
        <v>4573</v>
      </c>
      <c r="D666" s="5">
        <v>574.42899999999997</v>
      </c>
      <c r="E666" s="5">
        <v>-57.63</v>
      </c>
      <c r="F666" s="179">
        <v>7.1166051536140982</v>
      </c>
      <c r="G666" s="179">
        <v>44.633375370689976</v>
      </c>
      <c r="H666" s="6">
        <v>2621</v>
      </c>
      <c r="I666" s="5">
        <v>2604</v>
      </c>
      <c r="J666" s="5" t="s">
        <v>4574</v>
      </c>
      <c r="K666" s="5" t="s">
        <v>2037</v>
      </c>
      <c r="L666" s="5" t="s">
        <v>4575</v>
      </c>
      <c r="M666" s="5" t="s">
        <v>2001</v>
      </c>
      <c r="P666" s="22">
        <v>8.56</v>
      </c>
      <c r="Q666" s="39">
        <v>1.64</v>
      </c>
      <c r="R666" s="6">
        <v>23</v>
      </c>
      <c r="S666" s="5" t="s">
        <v>4983</v>
      </c>
      <c r="T666" s="6"/>
      <c r="U666" s="6"/>
      <c r="V666" s="6"/>
      <c r="W666" s="58"/>
      <c r="X666" s="39"/>
      <c r="Y666" s="219">
        <v>19.59</v>
      </c>
      <c r="Z666" s="172">
        <v>0.8</v>
      </c>
      <c r="AA666" s="172">
        <v>43</v>
      </c>
      <c r="AB666" s="5" t="s">
        <v>4983</v>
      </c>
    </row>
    <row r="667" spans="1:29">
      <c r="A667" s="5">
        <v>659</v>
      </c>
      <c r="B667" s="5" t="s">
        <v>6089</v>
      </c>
      <c r="C667" s="5" t="s">
        <v>2002</v>
      </c>
      <c r="D667" s="5">
        <v>554.60400000000004</v>
      </c>
      <c r="E667" s="5">
        <v>-53.808999999999997</v>
      </c>
      <c r="F667" s="179">
        <v>6.8665947221107846</v>
      </c>
      <c r="G667" s="179">
        <v>44.666715616991965</v>
      </c>
      <c r="H667" s="6">
        <v>2700</v>
      </c>
      <c r="I667" s="5">
        <v>2791</v>
      </c>
      <c r="J667" s="5" t="s">
        <v>2003</v>
      </c>
      <c r="K667" s="5" t="s">
        <v>2037</v>
      </c>
      <c r="L667" s="5" t="s">
        <v>2004</v>
      </c>
      <c r="M667" s="5" t="s">
        <v>4982</v>
      </c>
      <c r="P667" s="22">
        <v>22.24</v>
      </c>
      <c r="Q667" s="39">
        <v>1.59</v>
      </c>
      <c r="R667" s="6">
        <v>26</v>
      </c>
      <c r="S667" s="5" t="s">
        <v>4983</v>
      </c>
      <c r="T667" s="6"/>
      <c r="U667" s="6"/>
      <c r="V667" s="6"/>
      <c r="W667" s="58"/>
      <c r="X667" s="39"/>
      <c r="Y667" s="219">
        <v>91.4</v>
      </c>
      <c r="Z667" s="172">
        <v>1.96</v>
      </c>
      <c r="AA667" s="172">
        <v>24</v>
      </c>
      <c r="AB667" s="5" t="s">
        <v>4983</v>
      </c>
      <c r="AC667" s="5" t="s">
        <v>2484</v>
      </c>
    </row>
    <row r="668" spans="1:29">
      <c r="A668" s="5">
        <v>660</v>
      </c>
      <c r="B668" s="5" t="s">
        <v>4427</v>
      </c>
      <c r="C668" s="5" t="s">
        <v>2492</v>
      </c>
      <c r="D668" s="5">
        <v>563.87300000000005</v>
      </c>
      <c r="E668" s="5">
        <v>-52.015999999999998</v>
      </c>
      <c r="F668" s="179">
        <v>6.9832610898671668</v>
      </c>
      <c r="G668" s="179">
        <v>44.683381675102027</v>
      </c>
      <c r="H668" s="6">
        <v>2750</v>
      </c>
      <c r="I668" s="5">
        <v>2734</v>
      </c>
      <c r="J668" s="5" t="s">
        <v>2493</v>
      </c>
      <c r="K668" s="5" t="s">
        <v>2037</v>
      </c>
      <c r="L668" s="5" t="s">
        <v>2494</v>
      </c>
      <c r="M668" s="5" t="s">
        <v>4982</v>
      </c>
      <c r="P668" s="22">
        <v>9.43</v>
      </c>
      <c r="Q668" s="39">
        <v>1.05</v>
      </c>
      <c r="R668" s="6">
        <v>14</v>
      </c>
      <c r="S668" s="5" t="s">
        <v>4983</v>
      </c>
      <c r="T668" s="6"/>
      <c r="U668" s="6"/>
      <c r="V668" s="6"/>
      <c r="W668" s="58"/>
      <c r="X668" s="39"/>
      <c r="Y668" s="219">
        <v>21.88</v>
      </c>
      <c r="Z668" s="172">
        <v>1.1599999999999999</v>
      </c>
      <c r="AA668" s="172">
        <v>3</v>
      </c>
      <c r="AB668" s="5" t="s">
        <v>4983</v>
      </c>
      <c r="AC668" s="5" t="s">
        <v>2752</v>
      </c>
    </row>
    <row r="669" spans="1:29">
      <c r="A669" s="5">
        <v>661</v>
      </c>
      <c r="B669" s="5" t="s">
        <v>4428</v>
      </c>
      <c r="C669" s="5" t="s">
        <v>1406</v>
      </c>
      <c r="D669" s="4"/>
      <c r="E669" s="4"/>
      <c r="F669" s="182">
        <v>6.7248278859015187</v>
      </c>
      <c r="G669" s="182">
        <v>44.885895355199438</v>
      </c>
      <c r="H669" s="6">
        <v>2600</v>
      </c>
      <c r="I669" s="5">
        <v>2185</v>
      </c>
      <c r="J669" s="5" t="s">
        <v>1407</v>
      </c>
      <c r="K669" s="5" t="s">
        <v>2037</v>
      </c>
      <c r="L669" s="5" t="s">
        <v>4981</v>
      </c>
      <c r="M669" s="5" t="s">
        <v>1408</v>
      </c>
      <c r="P669" s="22">
        <v>65.069999999999993</v>
      </c>
      <c r="Q669" s="39">
        <v>5.94</v>
      </c>
      <c r="R669" s="6">
        <v>17</v>
      </c>
      <c r="S669" s="5" t="s">
        <v>4983</v>
      </c>
      <c r="T669" s="6"/>
      <c r="U669" s="6"/>
      <c r="V669" s="6"/>
      <c r="W669" s="58"/>
      <c r="X669" s="39"/>
      <c r="Y669" s="219">
        <v>118.05</v>
      </c>
      <c r="Z669" s="172">
        <v>3.69</v>
      </c>
      <c r="AA669" s="172">
        <v>14</v>
      </c>
      <c r="AB669" s="5" t="s">
        <v>4983</v>
      </c>
      <c r="AC669" s="5" t="s">
        <v>1823</v>
      </c>
    </row>
    <row r="670" spans="1:29">
      <c r="A670" s="5">
        <v>662</v>
      </c>
      <c r="B670" s="5" t="s">
        <v>6090</v>
      </c>
      <c r="C670" s="5" t="s">
        <v>1824</v>
      </c>
      <c r="D670" s="5">
        <v>548.19200000000001</v>
      </c>
      <c r="E670" s="5">
        <v>-29.663</v>
      </c>
      <c r="F670" s="179">
        <v>6.7832690596208343</v>
      </c>
      <c r="G670" s="179">
        <v>44.883373386900594</v>
      </c>
      <c r="H670" s="6">
        <v>2030</v>
      </c>
      <c r="I670" s="5">
        <v>2070</v>
      </c>
      <c r="J670" s="5" t="s">
        <v>1825</v>
      </c>
      <c r="K670" s="5" t="s">
        <v>2037</v>
      </c>
      <c r="L670" s="5" t="s">
        <v>2494</v>
      </c>
      <c r="M670" s="5" t="s">
        <v>1408</v>
      </c>
      <c r="P670" s="22">
        <v>21.88</v>
      </c>
      <c r="Q670" s="39">
        <v>0.76</v>
      </c>
      <c r="R670" s="6">
        <v>42</v>
      </c>
      <c r="S670" s="5" t="s">
        <v>4983</v>
      </c>
      <c r="T670" s="6"/>
      <c r="U670" s="6"/>
      <c r="V670" s="6"/>
      <c r="W670" s="58"/>
      <c r="X670" s="39"/>
      <c r="Y670" s="219">
        <v>66.61</v>
      </c>
      <c r="Z670" s="172">
        <v>1.57</v>
      </c>
      <c r="AA670" s="172">
        <v>22</v>
      </c>
      <c r="AB670" s="5" t="s">
        <v>4983</v>
      </c>
      <c r="AC670" s="5" t="s">
        <v>1427</v>
      </c>
    </row>
    <row r="671" spans="1:29">
      <c r="A671" s="5">
        <v>663</v>
      </c>
      <c r="B671" s="5" t="s">
        <v>6091</v>
      </c>
      <c r="C671" s="5" t="s">
        <v>2497</v>
      </c>
      <c r="D671" s="5">
        <v>533.42100000000005</v>
      </c>
      <c r="E671" s="5">
        <v>-55.472000000000001</v>
      </c>
      <c r="F671" s="179">
        <v>6.5999063346401536</v>
      </c>
      <c r="G671" s="179">
        <v>44.650053480733959</v>
      </c>
      <c r="H671" s="6">
        <v>900</v>
      </c>
      <c r="I671" s="5">
        <v>1265</v>
      </c>
      <c r="J671" s="5" t="s">
        <v>2018</v>
      </c>
      <c r="K671" s="5" t="s">
        <v>2038</v>
      </c>
      <c r="L671" s="5" t="s">
        <v>1261</v>
      </c>
      <c r="M671" s="5" t="s">
        <v>2019</v>
      </c>
      <c r="P671" s="22">
        <v>11.74</v>
      </c>
      <c r="Q671" s="39">
        <v>1.22</v>
      </c>
      <c r="R671" s="6">
        <v>11</v>
      </c>
      <c r="S671" s="5" t="s">
        <v>4983</v>
      </c>
      <c r="T671" s="6"/>
      <c r="U671" s="6"/>
      <c r="V671" s="6"/>
      <c r="W671" s="58"/>
      <c r="X671" s="39"/>
    </row>
    <row r="672" spans="1:29">
      <c r="A672" s="5">
        <v>664</v>
      </c>
      <c r="B672" s="5" t="s">
        <v>4648</v>
      </c>
      <c r="C672" s="5" t="s">
        <v>2020</v>
      </c>
      <c r="D672" s="5">
        <v>533.67899999999997</v>
      </c>
      <c r="E672" s="5">
        <v>-31.378</v>
      </c>
      <c r="F672" s="179">
        <v>6.5999252733454581</v>
      </c>
      <c r="G672" s="179">
        <v>44.866711062329372</v>
      </c>
      <c r="H672" s="6">
        <v>1461</v>
      </c>
      <c r="I672" s="5">
        <v>1188</v>
      </c>
      <c r="J672" s="5" t="s">
        <v>2021</v>
      </c>
      <c r="K672" s="5" t="s">
        <v>2037</v>
      </c>
      <c r="L672" s="5" t="s">
        <v>2022</v>
      </c>
      <c r="M672" s="5" t="s">
        <v>1792</v>
      </c>
      <c r="P672" s="22">
        <v>25.75</v>
      </c>
      <c r="Q672" s="39">
        <v>2.4300000000000002</v>
      </c>
      <c r="R672" s="6">
        <v>34</v>
      </c>
      <c r="S672" s="5" t="s">
        <v>1793</v>
      </c>
      <c r="T672" s="6"/>
      <c r="U672" s="6"/>
      <c r="V672" s="6"/>
      <c r="W672" s="58"/>
      <c r="X672" s="39"/>
      <c r="Y672" s="219">
        <v>49.25</v>
      </c>
      <c r="Z672" s="172">
        <v>1.4</v>
      </c>
      <c r="AA672" s="172">
        <v>1</v>
      </c>
      <c r="AB672" s="5" t="s">
        <v>1794</v>
      </c>
      <c r="AC672" s="5" t="s">
        <v>2269</v>
      </c>
    </row>
    <row r="673" spans="1:28">
      <c r="A673" s="5">
        <v>665</v>
      </c>
      <c r="B673" s="5" t="s">
        <v>4649</v>
      </c>
      <c r="C673" s="5" t="s">
        <v>2270</v>
      </c>
      <c r="D673" s="5">
        <v>532.44200000000001</v>
      </c>
      <c r="E673" s="5">
        <v>-23.951000000000001</v>
      </c>
      <c r="F673" s="179">
        <v>6.5832629602838448</v>
      </c>
      <c r="G673" s="179">
        <v>44.933373137945424</v>
      </c>
      <c r="H673" s="6">
        <v>1498</v>
      </c>
      <c r="I673" s="5">
        <v>1396</v>
      </c>
      <c r="J673" s="5" t="s">
        <v>2271</v>
      </c>
      <c r="K673" s="5" t="s">
        <v>2038</v>
      </c>
      <c r="L673" s="5" t="s">
        <v>2017</v>
      </c>
      <c r="M673" s="5" t="s">
        <v>1792</v>
      </c>
      <c r="P673" s="22">
        <v>22.24</v>
      </c>
      <c r="Q673" s="39">
        <v>1.59</v>
      </c>
      <c r="R673" s="6">
        <v>14</v>
      </c>
      <c r="S673" s="5" t="s">
        <v>1793</v>
      </c>
      <c r="T673" s="6"/>
      <c r="U673" s="6"/>
      <c r="V673" s="6"/>
      <c r="W673" s="58"/>
      <c r="X673" s="39"/>
    </row>
    <row r="674" spans="1:28">
      <c r="A674" s="5">
        <v>666</v>
      </c>
      <c r="B674" s="5" t="s">
        <v>4650</v>
      </c>
      <c r="C674" s="5" t="s">
        <v>4199</v>
      </c>
      <c r="D674" s="5">
        <v>593.66999999999996</v>
      </c>
      <c r="E674" s="5">
        <v>118.57</v>
      </c>
      <c r="F674" s="179">
        <v>7.356604014510939</v>
      </c>
      <c r="G674" s="179">
        <v>46.218546654492044</v>
      </c>
      <c r="H674" s="6">
        <v>500</v>
      </c>
      <c r="I674" s="5">
        <v>515</v>
      </c>
      <c r="K674" s="5" t="s">
        <v>2314</v>
      </c>
      <c r="M674" s="5" t="s">
        <v>4528</v>
      </c>
      <c r="S674" s="5" t="s">
        <v>2774</v>
      </c>
      <c r="Y674" s="219">
        <v>22.9</v>
      </c>
      <c r="Z674" s="172">
        <v>1.6</v>
      </c>
      <c r="AA674" s="172">
        <v>12</v>
      </c>
      <c r="AB674" s="5" t="s">
        <v>4662</v>
      </c>
    </row>
    <row r="675" spans="1:28">
      <c r="A675" s="5">
        <v>667</v>
      </c>
      <c r="B675" s="5" t="s">
        <v>4651</v>
      </c>
      <c r="C675" s="5" t="s">
        <v>2417</v>
      </c>
      <c r="D675" s="5">
        <v>583.9</v>
      </c>
      <c r="E675" s="5">
        <v>111.74</v>
      </c>
      <c r="F675" s="179">
        <v>7.2302257779982613</v>
      </c>
      <c r="G675" s="179">
        <v>46.156944523477826</v>
      </c>
      <c r="H675" s="6">
        <v>1280</v>
      </c>
      <c r="I675" s="5">
        <v>1270</v>
      </c>
      <c r="K675" s="5" t="s">
        <v>2314</v>
      </c>
      <c r="M675" s="5" t="s">
        <v>2418</v>
      </c>
      <c r="S675" s="5" t="s">
        <v>2774</v>
      </c>
      <c r="Y675" s="219">
        <v>25.9</v>
      </c>
      <c r="Z675" s="172">
        <v>2.6</v>
      </c>
      <c r="AA675" s="172">
        <v>9</v>
      </c>
      <c r="AB675" s="5" t="s">
        <v>4662</v>
      </c>
    </row>
    <row r="676" spans="1:28">
      <c r="A676" s="5">
        <v>668</v>
      </c>
      <c r="B676" s="5" t="s">
        <v>3971</v>
      </c>
      <c r="C676" s="5" t="s">
        <v>3803</v>
      </c>
      <c r="D676" s="5">
        <v>571.80999999999995</v>
      </c>
      <c r="E676" s="5">
        <v>104.44</v>
      </c>
      <c r="F676" s="179">
        <v>7.0741635641896217</v>
      </c>
      <c r="G676" s="179">
        <v>46.090880872844181</v>
      </c>
      <c r="H676" s="6">
        <v>730</v>
      </c>
      <c r="I676" s="5">
        <v>700</v>
      </c>
      <c r="K676" s="5" t="s">
        <v>2037</v>
      </c>
      <c r="M676" s="5" t="s">
        <v>1378</v>
      </c>
      <c r="P676" s="9">
        <v>5.7</v>
      </c>
      <c r="Q676" s="65">
        <v>0.4</v>
      </c>
      <c r="R676" s="5">
        <v>8</v>
      </c>
      <c r="S676" s="5" t="s">
        <v>2774</v>
      </c>
      <c r="T676" s="5">
        <v>13</v>
      </c>
      <c r="V676" s="5">
        <v>1.7</v>
      </c>
      <c r="W676" s="57">
        <v>73</v>
      </c>
      <c r="Y676" s="219">
        <v>11.4</v>
      </c>
      <c r="Z676" s="172">
        <v>1</v>
      </c>
      <c r="AA676" s="172">
        <v>14</v>
      </c>
      <c r="AB676" s="5" t="s">
        <v>4662</v>
      </c>
    </row>
    <row r="677" spans="1:28">
      <c r="A677" s="5">
        <v>669</v>
      </c>
      <c r="B677" s="5" t="s">
        <v>3972</v>
      </c>
      <c r="C677" s="5" t="s">
        <v>3804</v>
      </c>
      <c r="D677" s="5">
        <v>544.92899999999997</v>
      </c>
      <c r="E677" s="5">
        <v>58.966000000000001</v>
      </c>
      <c r="F677" s="179">
        <v>6.7319200549153111</v>
      </c>
      <c r="G677" s="179">
        <v>45.680191750588818</v>
      </c>
      <c r="H677" s="6">
        <v>1740</v>
      </c>
      <c r="I677" s="5">
        <v>1969</v>
      </c>
      <c r="K677" s="5" t="s">
        <v>2314</v>
      </c>
      <c r="M677" s="5" t="s">
        <v>3770</v>
      </c>
      <c r="S677" s="5" t="s">
        <v>2774</v>
      </c>
      <c r="Y677" s="219">
        <v>23</v>
      </c>
      <c r="Z677" s="172">
        <v>1.5</v>
      </c>
      <c r="AA677" s="172">
        <v>8</v>
      </c>
      <c r="AB677" s="5" t="s">
        <v>4662</v>
      </c>
    </row>
    <row r="678" spans="1:28">
      <c r="A678" s="5">
        <v>670</v>
      </c>
      <c r="B678" s="5" t="s">
        <v>3973</v>
      </c>
      <c r="C678" s="5" t="s">
        <v>4795</v>
      </c>
      <c r="D678" s="5">
        <v>531.21400000000006</v>
      </c>
      <c r="E678" s="5">
        <v>62.69</v>
      </c>
      <c r="F678" s="179">
        <v>6.5553945300728271</v>
      </c>
      <c r="G678" s="179">
        <v>45.712437659113903</v>
      </c>
      <c r="H678" s="6">
        <v>760</v>
      </c>
      <c r="I678" s="5">
        <v>1281</v>
      </c>
      <c r="K678" s="5" t="s">
        <v>2037</v>
      </c>
      <c r="M678" s="5" t="s">
        <v>3770</v>
      </c>
      <c r="P678" s="9">
        <v>2.1</v>
      </c>
      <c r="Q678" s="65">
        <v>0.2</v>
      </c>
      <c r="R678" s="5" t="s">
        <v>4584</v>
      </c>
      <c r="S678" s="5" t="s">
        <v>2774</v>
      </c>
      <c r="Y678" s="219">
        <v>10.6</v>
      </c>
      <c r="Z678" s="172">
        <v>0.8</v>
      </c>
      <c r="AA678" s="172">
        <v>8</v>
      </c>
      <c r="AB678" s="5" t="s">
        <v>4662</v>
      </c>
    </row>
    <row r="679" spans="1:28">
      <c r="A679" s="5">
        <v>671</v>
      </c>
      <c r="B679" s="5" t="s">
        <v>3974</v>
      </c>
      <c r="C679" s="5" t="s">
        <v>4585</v>
      </c>
      <c r="D679" s="5">
        <v>583.70000000000005</v>
      </c>
      <c r="E679" s="5">
        <v>104.11</v>
      </c>
      <c r="F679" s="179">
        <v>7.2279019537515348</v>
      </c>
      <c r="G679" s="179">
        <v>46.088304276903699</v>
      </c>
      <c r="H679" s="6">
        <v>1400</v>
      </c>
      <c r="I679" s="5">
        <v>1400</v>
      </c>
      <c r="K679" s="5" t="s">
        <v>2037</v>
      </c>
      <c r="M679" s="5" t="s">
        <v>4586</v>
      </c>
      <c r="P679" s="9">
        <v>6.1</v>
      </c>
      <c r="Q679" s="65">
        <v>0.7</v>
      </c>
      <c r="R679" s="5">
        <v>20</v>
      </c>
      <c r="S679" s="5" t="s">
        <v>2774</v>
      </c>
      <c r="Y679" s="219">
        <v>19.7</v>
      </c>
      <c r="Z679" s="172">
        <v>1.6</v>
      </c>
      <c r="AA679" s="172">
        <v>11</v>
      </c>
      <c r="AB679" s="5" t="s">
        <v>4662</v>
      </c>
    </row>
    <row r="680" spans="1:28">
      <c r="A680" s="5">
        <v>672</v>
      </c>
      <c r="B680" s="5" t="s">
        <v>3975</v>
      </c>
      <c r="C680" s="5" t="s">
        <v>4587</v>
      </c>
      <c r="D680" s="5">
        <v>575.88</v>
      </c>
      <c r="E680" s="5">
        <v>103.65</v>
      </c>
      <c r="F680" s="179">
        <v>7.1268252821608593</v>
      </c>
      <c r="G680" s="179">
        <v>46.083932234397885</v>
      </c>
      <c r="H680" s="6">
        <v>930</v>
      </c>
      <c r="I680" s="5">
        <v>1016</v>
      </c>
      <c r="K680" s="5" t="s">
        <v>2037</v>
      </c>
      <c r="M680" s="5" t="s">
        <v>1378</v>
      </c>
      <c r="P680" s="9">
        <v>1.4</v>
      </c>
      <c r="Q680" s="65">
        <v>0.15</v>
      </c>
      <c r="R680" s="5">
        <v>10</v>
      </c>
      <c r="S680" s="5" t="s">
        <v>2774</v>
      </c>
      <c r="Y680" s="219">
        <v>11.2</v>
      </c>
      <c r="Z680" s="172">
        <v>1.3</v>
      </c>
      <c r="AA680" s="172">
        <v>9</v>
      </c>
      <c r="AB680" s="5" t="s">
        <v>4662</v>
      </c>
    </row>
    <row r="681" spans="1:28">
      <c r="A681" s="5">
        <v>673</v>
      </c>
      <c r="B681" s="5" t="s">
        <v>3976</v>
      </c>
      <c r="C681" s="5" t="s">
        <v>4663</v>
      </c>
      <c r="D681" s="5">
        <v>578.82000000000005</v>
      </c>
      <c r="E681" s="5">
        <v>112.52</v>
      </c>
      <c r="F681" s="179">
        <v>7.1644313600223022</v>
      </c>
      <c r="G681" s="179">
        <v>46.163820520133527</v>
      </c>
      <c r="H681" s="6">
        <v>500</v>
      </c>
      <c r="I681" s="5">
        <v>579</v>
      </c>
      <c r="K681" s="5" t="s">
        <v>2038</v>
      </c>
      <c r="M681" s="5" t="s">
        <v>2416</v>
      </c>
      <c r="P681" s="9">
        <v>3.1</v>
      </c>
      <c r="Q681" s="65">
        <v>0.2</v>
      </c>
      <c r="R681" s="5">
        <v>8</v>
      </c>
      <c r="S681" s="5" t="s">
        <v>2774</v>
      </c>
    </row>
    <row r="682" spans="1:28">
      <c r="A682" s="5">
        <v>674</v>
      </c>
      <c r="B682" s="5" t="s">
        <v>3977</v>
      </c>
      <c r="C682" s="5" t="s">
        <v>2526</v>
      </c>
      <c r="D682" s="5">
        <v>573.30999999999995</v>
      </c>
      <c r="E682" s="5">
        <v>104.19</v>
      </c>
      <c r="F682" s="179">
        <v>7.0935712787217557</v>
      </c>
      <c r="G682" s="179">
        <v>46.088693012914298</v>
      </c>
      <c r="H682" s="6">
        <v>1100</v>
      </c>
      <c r="I682" s="5">
        <v>1107</v>
      </c>
      <c r="K682" s="5" t="s">
        <v>2038</v>
      </c>
      <c r="M682" s="5" t="s">
        <v>1378</v>
      </c>
      <c r="P682" s="9">
        <v>3.2</v>
      </c>
      <c r="Q682" s="65">
        <v>0.4</v>
      </c>
      <c r="R682" s="5" t="s">
        <v>4034</v>
      </c>
      <c r="S682" s="5" t="s">
        <v>2774</v>
      </c>
      <c r="T682" s="5">
        <v>13.6</v>
      </c>
      <c r="V682" s="5">
        <v>1.5</v>
      </c>
      <c r="W682" s="57">
        <v>50</v>
      </c>
    </row>
    <row r="683" spans="1:28">
      <c r="A683" s="5">
        <v>675</v>
      </c>
      <c r="B683" s="5" t="s">
        <v>3978</v>
      </c>
      <c r="C683" s="5" t="s">
        <v>4035</v>
      </c>
      <c r="D683" s="5">
        <v>575.52</v>
      </c>
      <c r="E683" s="5">
        <v>105.1</v>
      </c>
      <c r="F683" s="179">
        <v>7.1220958469142959</v>
      </c>
      <c r="G683" s="179">
        <v>46.096962606722684</v>
      </c>
      <c r="H683" s="6">
        <v>1390</v>
      </c>
      <c r="I683" s="5">
        <v>1406</v>
      </c>
      <c r="K683" s="5" t="s">
        <v>2038</v>
      </c>
      <c r="M683" s="5" t="s">
        <v>1378</v>
      </c>
      <c r="P683" s="9">
        <v>1.8</v>
      </c>
      <c r="Q683" s="65">
        <v>0.15</v>
      </c>
      <c r="R683" s="5" t="s">
        <v>4036</v>
      </c>
      <c r="S683" s="5" t="s">
        <v>2774</v>
      </c>
    </row>
    <row r="684" spans="1:28">
      <c r="A684" s="5">
        <v>676</v>
      </c>
      <c r="B684" s="5" t="s">
        <v>3979</v>
      </c>
      <c r="C684" s="5" t="s">
        <v>4273</v>
      </c>
      <c r="D684" s="5">
        <v>587.45000000000005</v>
      </c>
      <c r="E684" s="5">
        <v>99.45</v>
      </c>
      <c r="F684" s="179">
        <v>7.276508240642837</v>
      </c>
      <c r="G684" s="179">
        <v>46.046465700066776</v>
      </c>
      <c r="H684" s="6">
        <v>1220</v>
      </c>
      <c r="I684" s="5">
        <v>1264</v>
      </c>
      <c r="K684" s="5" t="s">
        <v>2038</v>
      </c>
      <c r="M684" s="5" t="s">
        <v>4791</v>
      </c>
      <c r="P684" s="9">
        <v>10.8</v>
      </c>
      <c r="Q684" s="65">
        <v>4</v>
      </c>
      <c r="R684" s="5" t="s">
        <v>4792</v>
      </c>
      <c r="S684" s="5" t="s">
        <v>2774</v>
      </c>
    </row>
    <row r="685" spans="1:28">
      <c r="A685" s="5">
        <v>677</v>
      </c>
      <c r="B685" s="5" t="s">
        <v>3980</v>
      </c>
      <c r="C685" s="5" t="s">
        <v>2031</v>
      </c>
      <c r="D685" s="5">
        <v>588.89</v>
      </c>
      <c r="E685" s="5">
        <v>98</v>
      </c>
      <c r="F685" s="179">
        <v>7.2951452761617537</v>
      </c>
      <c r="G685" s="179">
        <v>46.033447574979782</v>
      </c>
      <c r="H685" s="6">
        <v>1420</v>
      </c>
      <c r="I685" s="5">
        <v>1423</v>
      </c>
      <c r="K685" s="5" t="s">
        <v>2038</v>
      </c>
      <c r="M685" s="5" t="s">
        <v>4791</v>
      </c>
      <c r="P685" s="9">
        <v>13.3</v>
      </c>
      <c r="Q685" s="65">
        <v>6</v>
      </c>
      <c r="R685" s="5" t="s">
        <v>2032</v>
      </c>
      <c r="S685" s="5" t="s">
        <v>2774</v>
      </c>
    </row>
    <row r="686" spans="1:28">
      <c r="A686" s="5">
        <v>678</v>
      </c>
      <c r="B686" s="5" t="s">
        <v>4222</v>
      </c>
      <c r="C686" s="5" t="s">
        <v>2033</v>
      </c>
      <c r="D686" s="5">
        <v>586.09</v>
      </c>
      <c r="E686" s="5">
        <v>100.92</v>
      </c>
      <c r="F686" s="179">
        <v>7.2588954707113862</v>
      </c>
      <c r="G686" s="179">
        <v>46.059662323090883</v>
      </c>
      <c r="H686" s="6">
        <v>1140</v>
      </c>
      <c r="I686" s="5">
        <v>1207</v>
      </c>
      <c r="K686" s="5" t="s">
        <v>2038</v>
      </c>
      <c r="M686" s="5" t="s">
        <v>4791</v>
      </c>
      <c r="P686" s="9">
        <v>11.3</v>
      </c>
      <c r="Q686" s="65">
        <v>2.1</v>
      </c>
      <c r="R686" s="5" t="s">
        <v>3757</v>
      </c>
      <c r="S686" s="5" t="s">
        <v>2774</v>
      </c>
    </row>
    <row r="687" spans="1:28">
      <c r="A687" s="5">
        <v>679</v>
      </c>
      <c r="B687" s="5" t="s">
        <v>4223</v>
      </c>
      <c r="C687" s="5" t="s">
        <v>2034</v>
      </c>
      <c r="D687" s="5">
        <v>572.44000000000005</v>
      </c>
      <c r="E687" s="5">
        <v>63.8</v>
      </c>
      <c r="F687" s="179">
        <v>7.0846771412069414</v>
      </c>
      <c r="G687" s="179">
        <v>45.72534397783307</v>
      </c>
      <c r="H687" s="6">
        <v>890</v>
      </c>
      <c r="I687" s="5">
        <v>908</v>
      </c>
      <c r="K687" s="5" t="s">
        <v>2038</v>
      </c>
      <c r="M687" s="5" t="s">
        <v>4791</v>
      </c>
      <c r="P687" s="9">
        <v>3.5</v>
      </c>
      <c r="Q687" s="65">
        <v>0.35</v>
      </c>
      <c r="R687" s="5" t="s">
        <v>2528</v>
      </c>
      <c r="S687" s="5" t="s">
        <v>2774</v>
      </c>
    </row>
    <row r="688" spans="1:28">
      <c r="A688" s="5">
        <v>680</v>
      </c>
      <c r="B688" s="5" t="s">
        <v>4224</v>
      </c>
      <c r="C688" s="5" t="s">
        <v>2035</v>
      </c>
      <c r="D688" s="5">
        <v>563.77</v>
      </c>
      <c r="E688" s="5">
        <v>72.45</v>
      </c>
      <c r="F688" s="179">
        <v>6.9726695337533471</v>
      </c>
      <c r="G688" s="179">
        <v>45.802742568177194</v>
      </c>
      <c r="H688" s="6">
        <v>1380</v>
      </c>
      <c r="I688" s="5">
        <v>1397</v>
      </c>
      <c r="K688" s="5" t="s">
        <v>2038</v>
      </c>
      <c r="M688" s="5" t="s">
        <v>1601</v>
      </c>
      <c r="P688" s="9">
        <v>2.1</v>
      </c>
      <c r="Q688" s="65">
        <v>0.15</v>
      </c>
      <c r="R688" s="5" t="s">
        <v>2321</v>
      </c>
      <c r="S688" s="5" t="s">
        <v>2774</v>
      </c>
    </row>
    <row r="689" spans="1:29">
      <c r="A689" s="5">
        <v>681</v>
      </c>
      <c r="B689" s="5" t="s">
        <v>4225</v>
      </c>
      <c r="C689" s="5" t="s">
        <v>2555</v>
      </c>
      <c r="D689" s="5">
        <v>555.21</v>
      </c>
      <c r="E689" s="5">
        <v>83.52</v>
      </c>
      <c r="F689" s="179">
        <v>6.8615336985694304</v>
      </c>
      <c r="G689" s="179">
        <v>45.901805355274369</v>
      </c>
      <c r="H689" s="6">
        <v>1280</v>
      </c>
      <c r="I689" s="5">
        <v>1265</v>
      </c>
      <c r="K689" s="5" t="s">
        <v>2038</v>
      </c>
      <c r="M689" s="5" t="s">
        <v>1378</v>
      </c>
      <c r="P689" s="9">
        <v>3.4</v>
      </c>
      <c r="Q689" s="65">
        <v>0.2</v>
      </c>
      <c r="R689" s="5" t="s">
        <v>3546</v>
      </c>
      <c r="S689" s="5" t="s">
        <v>2774</v>
      </c>
      <c r="T689" s="5">
        <v>13.2</v>
      </c>
      <c r="V689" s="5">
        <v>1.5</v>
      </c>
      <c r="W689" s="57">
        <v>50</v>
      </c>
    </row>
    <row r="690" spans="1:29">
      <c r="A690" s="5">
        <v>682</v>
      </c>
      <c r="B690" s="5" t="s">
        <v>4226</v>
      </c>
      <c r="C690" s="5" t="s">
        <v>3547</v>
      </c>
      <c r="D690" s="5">
        <v>554.15</v>
      </c>
      <c r="E690" s="5">
        <v>85.12</v>
      </c>
      <c r="F690" s="179">
        <v>6.8477213723209474</v>
      </c>
      <c r="G690" s="179">
        <v>45.916126428865979</v>
      </c>
      <c r="H690" s="6">
        <v>1120</v>
      </c>
      <c r="I690" s="5">
        <v>1132</v>
      </c>
      <c r="K690" s="5" t="s">
        <v>2038</v>
      </c>
      <c r="M690" s="5" t="s">
        <v>2527</v>
      </c>
      <c r="P690" s="9">
        <v>4.2</v>
      </c>
      <c r="Q690" s="65">
        <v>0.3</v>
      </c>
      <c r="R690" s="5" t="s">
        <v>4034</v>
      </c>
      <c r="S690" s="5" t="s">
        <v>2774</v>
      </c>
    </row>
    <row r="691" spans="1:29">
      <c r="A691" s="5">
        <v>683</v>
      </c>
      <c r="B691" s="5" t="s">
        <v>4227</v>
      </c>
      <c r="C691" s="5" t="s">
        <v>3548</v>
      </c>
      <c r="D691" s="5">
        <v>536.71400000000006</v>
      </c>
      <c r="E691" s="5">
        <v>60.621000000000002</v>
      </c>
      <c r="F691" s="179">
        <v>6.6262861317558839</v>
      </c>
      <c r="G691" s="179">
        <v>45.694362605008145</v>
      </c>
      <c r="H691" s="6">
        <v>1620</v>
      </c>
      <c r="I691" s="5">
        <v>1687</v>
      </c>
      <c r="K691" s="5" t="s">
        <v>2038</v>
      </c>
      <c r="M691" s="5" t="s">
        <v>3770</v>
      </c>
      <c r="P691" s="9">
        <v>2.6</v>
      </c>
      <c r="Q691" s="65">
        <v>0.25</v>
      </c>
      <c r="R691" s="5" t="s">
        <v>3771</v>
      </c>
      <c r="S691" s="5" t="s">
        <v>2774</v>
      </c>
    </row>
    <row r="692" spans="1:29">
      <c r="A692" s="5">
        <v>684</v>
      </c>
      <c r="B692" s="5" t="s">
        <v>4228</v>
      </c>
      <c r="C692" s="5" t="s">
        <v>3772</v>
      </c>
      <c r="D692" s="5">
        <v>536.07100000000003</v>
      </c>
      <c r="E692" s="5">
        <v>60.896999999999998</v>
      </c>
      <c r="F692" s="179">
        <v>6.6179960853852071</v>
      </c>
      <c r="G692" s="179">
        <v>45.696784899570304</v>
      </c>
      <c r="H692" s="6">
        <v>1540</v>
      </c>
      <c r="I692" s="5">
        <v>1285</v>
      </c>
      <c r="K692" s="5" t="s">
        <v>2038</v>
      </c>
      <c r="M692" s="5" t="s">
        <v>3770</v>
      </c>
      <c r="P692" s="9">
        <v>2.2000000000000002</v>
      </c>
      <c r="Q692" s="65">
        <v>0.15</v>
      </c>
      <c r="R692" s="5" t="s">
        <v>3773</v>
      </c>
      <c r="S692" s="5" t="s">
        <v>2774</v>
      </c>
    </row>
    <row r="693" spans="1:29">
      <c r="A693" s="5">
        <v>685</v>
      </c>
      <c r="B693" s="5" t="s">
        <v>4233</v>
      </c>
      <c r="C693" s="5" t="s">
        <v>3774</v>
      </c>
      <c r="D693" s="5">
        <v>534.78599999999994</v>
      </c>
      <c r="E693" s="5">
        <v>61.448</v>
      </c>
      <c r="F693" s="179">
        <v>6.601426779855097</v>
      </c>
      <c r="G693" s="179">
        <v>45.701618753048763</v>
      </c>
      <c r="H693" s="6">
        <v>1030</v>
      </c>
      <c r="I693" s="5">
        <v>1432</v>
      </c>
      <c r="K693" s="5" t="s">
        <v>2038</v>
      </c>
      <c r="M693" s="5" t="s">
        <v>3770</v>
      </c>
      <c r="P693" s="9">
        <v>1.6</v>
      </c>
      <c r="Q693" s="65">
        <v>0.1</v>
      </c>
      <c r="R693" s="5" t="s">
        <v>4012</v>
      </c>
      <c r="S693" s="5" t="s">
        <v>2774</v>
      </c>
    </row>
    <row r="694" spans="1:29">
      <c r="A694" s="5">
        <v>686</v>
      </c>
      <c r="B694" s="5" t="s">
        <v>4234</v>
      </c>
      <c r="C694" s="5" t="s">
        <v>2336</v>
      </c>
      <c r="D694" s="8">
        <v>285125</v>
      </c>
      <c r="E694" s="8">
        <v>4951440</v>
      </c>
      <c r="F694" s="179">
        <v>6.2885576099999998</v>
      </c>
      <c r="G694" s="179">
        <v>44.684140249999999</v>
      </c>
      <c r="H694" s="6">
        <v>1270</v>
      </c>
      <c r="I694" s="5">
        <v>1299</v>
      </c>
      <c r="J694" s="5" t="s">
        <v>2348</v>
      </c>
      <c r="K694" s="5" t="s">
        <v>2037</v>
      </c>
      <c r="L694" s="5" t="s">
        <v>2580</v>
      </c>
      <c r="M694" s="5" t="s">
        <v>1016</v>
      </c>
      <c r="P694" s="22">
        <v>12.1</v>
      </c>
      <c r="Q694" s="39">
        <v>0.8</v>
      </c>
      <c r="R694" s="6">
        <v>20</v>
      </c>
      <c r="S694" s="5" t="s">
        <v>2579</v>
      </c>
      <c r="T694" s="6">
        <v>13.43</v>
      </c>
      <c r="U694" s="6">
        <v>0.2470476839388196</v>
      </c>
      <c r="V694" s="6">
        <v>1.62</v>
      </c>
      <c r="W694" s="58">
        <v>43</v>
      </c>
      <c r="X694" s="39"/>
      <c r="Y694" s="225">
        <v>128</v>
      </c>
      <c r="Z694" s="176">
        <v>41</v>
      </c>
      <c r="AA694" s="176">
        <v>7</v>
      </c>
      <c r="AB694" s="5" t="s">
        <v>2579</v>
      </c>
      <c r="AC694" s="5" t="s">
        <v>4790</v>
      </c>
    </row>
    <row r="695" spans="1:29">
      <c r="A695" s="5">
        <v>687</v>
      </c>
      <c r="B695" s="5" t="s">
        <v>4235</v>
      </c>
      <c r="C695" s="5" t="s">
        <v>2564</v>
      </c>
      <c r="D695" s="8">
        <v>292060</v>
      </c>
      <c r="E695" s="8">
        <v>4951910</v>
      </c>
      <c r="F695" s="179">
        <v>6.3757842399999998</v>
      </c>
      <c r="G695" s="179">
        <v>44.690410350000001</v>
      </c>
      <c r="H695" s="6">
        <v>1620</v>
      </c>
      <c r="I695" s="5">
        <v>1598</v>
      </c>
      <c r="J695" s="5" t="s">
        <v>2345</v>
      </c>
      <c r="K695" s="5" t="s">
        <v>2037</v>
      </c>
      <c r="L695" s="5" t="s">
        <v>2580</v>
      </c>
      <c r="M695" s="5" t="s">
        <v>1016</v>
      </c>
      <c r="P695" s="22">
        <v>7.2</v>
      </c>
      <c r="Q695" s="39">
        <v>0.6</v>
      </c>
      <c r="R695" s="6">
        <v>20</v>
      </c>
      <c r="S695" s="5" t="s">
        <v>2579</v>
      </c>
      <c r="T695" s="6"/>
      <c r="U695" s="6"/>
      <c r="V695" s="6"/>
      <c r="W695" s="58"/>
      <c r="X695" s="39"/>
      <c r="Y695" s="219">
        <v>125</v>
      </c>
      <c r="Z695" s="172">
        <v>18</v>
      </c>
      <c r="AA695" s="172">
        <v>16</v>
      </c>
      <c r="AB695" s="5" t="s">
        <v>2579</v>
      </c>
      <c r="AC695" s="5" t="s">
        <v>4790</v>
      </c>
    </row>
    <row r="696" spans="1:29">
      <c r="A696" s="5">
        <v>688</v>
      </c>
      <c r="B696" s="5" t="s">
        <v>4229</v>
      </c>
      <c r="C696" s="5" t="s">
        <v>2652</v>
      </c>
      <c r="F696" s="183">
        <v>6.4929489066911765</v>
      </c>
      <c r="G696" s="183">
        <v>44.898585046691174</v>
      </c>
      <c r="H696" s="6">
        <v>1600</v>
      </c>
      <c r="I696" s="5"/>
      <c r="K696" s="5" t="s">
        <v>2037</v>
      </c>
      <c r="P696" s="22">
        <v>5.3</v>
      </c>
      <c r="Q696" s="65">
        <v>0.6</v>
      </c>
      <c r="R696" s="6">
        <v>20</v>
      </c>
      <c r="S696" s="5" t="s">
        <v>2579</v>
      </c>
      <c r="T696" s="5">
        <v>12.66</v>
      </c>
      <c r="U696" s="6">
        <v>0.10016058534744522</v>
      </c>
      <c r="V696" s="5">
        <v>2.79</v>
      </c>
      <c r="W696" s="57">
        <v>28</v>
      </c>
      <c r="Y696" s="219">
        <v>170</v>
      </c>
      <c r="Z696" s="172">
        <v>11</v>
      </c>
      <c r="AA696" s="172">
        <v>10</v>
      </c>
      <c r="AB696" s="5" t="s">
        <v>2579</v>
      </c>
      <c r="AC696" s="5" t="s">
        <v>1470</v>
      </c>
    </row>
    <row r="697" spans="1:29">
      <c r="A697" s="5">
        <v>689</v>
      </c>
      <c r="B697" s="5" t="s">
        <v>4230</v>
      </c>
      <c r="C697" s="5" t="s">
        <v>2335</v>
      </c>
      <c r="D697" s="8">
        <v>272450</v>
      </c>
      <c r="E697" s="8">
        <v>4956325</v>
      </c>
      <c r="F697" s="179">
        <v>6.1266368900000003</v>
      </c>
      <c r="G697" s="179">
        <v>44.724154239999997</v>
      </c>
      <c r="H697" s="6">
        <v>2180</v>
      </c>
      <c r="I697" s="5">
        <v>2071</v>
      </c>
      <c r="J697" s="5" t="s">
        <v>2347</v>
      </c>
      <c r="K697" s="5" t="s">
        <v>2037</v>
      </c>
      <c r="L697" s="5" t="s">
        <v>2580</v>
      </c>
      <c r="M697" s="5" t="s">
        <v>1016</v>
      </c>
      <c r="P697" s="22">
        <v>11.6</v>
      </c>
      <c r="Q697" s="39">
        <v>0.6</v>
      </c>
      <c r="R697" s="6">
        <v>21</v>
      </c>
      <c r="S697" s="5" t="s">
        <v>2579</v>
      </c>
      <c r="T697" s="6">
        <v>13.59</v>
      </c>
      <c r="U697" s="6">
        <v>0.17109717246127248</v>
      </c>
      <c r="V697" s="6">
        <v>1.39</v>
      </c>
      <c r="W697" s="58">
        <v>66</v>
      </c>
      <c r="X697" s="39"/>
      <c r="Y697" s="219">
        <v>159</v>
      </c>
      <c r="Z697" s="172">
        <v>20</v>
      </c>
      <c r="AA697" s="172">
        <v>18</v>
      </c>
      <c r="AB697" s="5" t="s">
        <v>2579</v>
      </c>
      <c r="AC697" s="5" t="s">
        <v>4790</v>
      </c>
    </row>
    <row r="698" spans="1:29">
      <c r="A698" s="5">
        <v>690</v>
      </c>
      <c r="B698" s="5" t="s">
        <v>3981</v>
      </c>
      <c r="C698" s="5" t="s">
        <v>2067</v>
      </c>
      <c r="F698" s="183">
        <v>6.5047800714705888</v>
      </c>
      <c r="G698" s="183">
        <v>44.91041621147059</v>
      </c>
      <c r="H698" s="6">
        <v>2020</v>
      </c>
      <c r="I698" s="5"/>
      <c r="K698" s="5" t="s">
        <v>2037</v>
      </c>
      <c r="M698" s="5" t="s">
        <v>2052</v>
      </c>
      <c r="P698" s="22">
        <v>12.7</v>
      </c>
      <c r="Q698" s="39">
        <v>3</v>
      </c>
      <c r="R698" s="6">
        <v>20</v>
      </c>
      <c r="S698" s="5" t="s">
        <v>2579</v>
      </c>
      <c r="T698" s="6">
        <v>14.06</v>
      </c>
      <c r="U698" s="6">
        <v>0.53367507990264162</v>
      </c>
      <c r="V698" s="6">
        <v>1.77</v>
      </c>
      <c r="W698" s="58">
        <v>11</v>
      </c>
      <c r="X698" s="39"/>
      <c r="Y698" s="219">
        <v>90</v>
      </c>
      <c r="Z698" s="172">
        <v>15.5</v>
      </c>
      <c r="AA698" s="172">
        <v>12</v>
      </c>
      <c r="AB698" s="5" t="s">
        <v>2579</v>
      </c>
      <c r="AC698" s="5" t="s">
        <v>1470</v>
      </c>
    </row>
    <row r="699" spans="1:29">
      <c r="A699" s="5">
        <v>691</v>
      </c>
      <c r="B699" s="5" t="s">
        <v>3982</v>
      </c>
      <c r="C699" s="5" t="s">
        <v>5031</v>
      </c>
      <c r="D699" s="8">
        <v>270380</v>
      </c>
      <c r="E699" s="8">
        <v>4964660</v>
      </c>
      <c r="F699" s="179">
        <v>6.0967777700000001</v>
      </c>
      <c r="G699" s="179">
        <v>44.798431780000001</v>
      </c>
      <c r="H699" s="6">
        <v>942</v>
      </c>
      <c r="I699" s="5">
        <v>932</v>
      </c>
      <c r="J699" s="5" t="s">
        <v>2338</v>
      </c>
      <c r="K699" s="5" t="s">
        <v>2038</v>
      </c>
      <c r="M699" s="5" t="s">
        <v>1017</v>
      </c>
      <c r="P699" s="22">
        <v>6.6</v>
      </c>
      <c r="Q699" s="39">
        <v>0.8</v>
      </c>
      <c r="R699" s="6">
        <v>20</v>
      </c>
      <c r="S699" s="5" t="s">
        <v>2579</v>
      </c>
      <c r="T699" s="6">
        <v>14.25</v>
      </c>
      <c r="U699" s="6">
        <v>0.21913466179497937</v>
      </c>
      <c r="V699" s="6">
        <v>0.98</v>
      </c>
      <c r="W699" s="58">
        <v>20</v>
      </c>
      <c r="X699" s="39"/>
      <c r="AC699" s="5" t="s">
        <v>4790</v>
      </c>
    </row>
    <row r="700" spans="1:29">
      <c r="A700" s="5">
        <v>692</v>
      </c>
      <c r="B700" s="5" t="s">
        <v>3983</v>
      </c>
      <c r="C700" s="5" t="s">
        <v>5027</v>
      </c>
      <c r="D700" s="8">
        <v>271840</v>
      </c>
      <c r="E700" s="8">
        <v>4965100</v>
      </c>
      <c r="F700" s="179">
        <v>6.1150166700000002</v>
      </c>
      <c r="G700" s="179">
        <v>44.802855309999998</v>
      </c>
      <c r="H700" s="6">
        <v>1020</v>
      </c>
      <c r="I700" s="5">
        <v>1021</v>
      </c>
      <c r="J700" s="5" t="s">
        <v>2338</v>
      </c>
      <c r="K700" s="5" t="s">
        <v>2038</v>
      </c>
      <c r="M700" s="5" t="s">
        <v>1017</v>
      </c>
      <c r="P700" s="22">
        <v>3.5</v>
      </c>
      <c r="Q700" s="39">
        <v>0.4</v>
      </c>
      <c r="R700" s="6">
        <v>10</v>
      </c>
      <c r="S700" s="5" t="s">
        <v>2579</v>
      </c>
      <c r="T700" s="6"/>
      <c r="V700" s="6"/>
      <c r="W700" s="58"/>
      <c r="X700" s="39"/>
      <c r="AC700" s="5" t="s">
        <v>4790</v>
      </c>
    </row>
    <row r="701" spans="1:29">
      <c r="A701" s="5">
        <v>693</v>
      </c>
      <c r="B701" s="5" t="s">
        <v>3984</v>
      </c>
      <c r="C701" s="5" t="s">
        <v>1430</v>
      </c>
      <c r="D701" s="8">
        <v>273640</v>
      </c>
      <c r="E701" s="8">
        <v>4967590</v>
      </c>
      <c r="F701" s="179">
        <v>6.1366398499999999</v>
      </c>
      <c r="G701" s="179">
        <v>44.825815259999999</v>
      </c>
      <c r="H701" s="6">
        <v>1030</v>
      </c>
      <c r="I701" s="5">
        <v>1107</v>
      </c>
      <c r="J701" s="5" t="s">
        <v>2338</v>
      </c>
      <c r="K701" s="5" t="s">
        <v>2038</v>
      </c>
      <c r="M701" s="5" t="s">
        <v>1017</v>
      </c>
      <c r="P701" s="22">
        <v>3.3</v>
      </c>
      <c r="Q701" s="39">
        <v>0.35</v>
      </c>
      <c r="R701" s="6">
        <v>10</v>
      </c>
      <c r="S701" s="5" t="s">
        <v>2579</v>
      </c>
      <c r="T701" s="6"/>
      <c r="V701" s="6"/>
      <c r="W701" s="58"/>
      <c r="X701" s="39"/>
      <c r="AC701" s="5" t="s">
        <v>4790</v>
      </c>
    </row>
    <row r="702" spans="1:29">
      <c r="A702" s="5">
        <v>694</v>
      </c>
      <c r="B702" s="5" t="s">
        <v>3985</v>
      </c>
      <c r="C702" s="5" t="s">
        <v>5026</v>
      </c>
      <c r="D702" s="8">
        <v>274950</v>
      </c>
      <c r="E702" s="8">
        <v>4967310</v>
      </c>
      <c r="F702" s="179">
        <v>6.1533143199999998</v>
      </c>
      <c r="G702" s="179">
        <v>44.823711860000003</v>
      </c>
      <c r="H702" s="6">
        <v>1033</v>
      </c>
      <c r="I702" s="5">
        <v>1031</v>
      </c>
      <c r="J702" s="5" t="s">
        <v>2338</v>
      </c>
      <c r="K702" s="5" t="s">
        <v>2037</v>
      </c>
      <c r="M702" s="5" t="s">
        <v>1017</v>
      </c>
      <c r="P702" s="22">
        <v>3.4</v>
      </c>
      <c r="Q702" s="39">
        <v>0.35</v>
      </c>
      <c r="R702" s="6">
        <v>12</v>
      </c>
      <c r="S702" s="5" t="s">
        <v>2579</v>
      </c>
      <c r="T702" s="6"/>
      <c r="V702" s="6"/>
      <c r="W702" s="58"/>
      <c r="X702" s="39"/>
      <c r="Y702" s="219">
        <v>38.4</v>
      </c>
      <c r="Z702" s="172">
        <v>3.1</v>
      </c>
      <c r="AA702" s="172">
        <v>10</v>
      </c>
      <c r="AB702" s="5" t="s">
        <v>2579</v>
      </c>
      <c r="AC702" s="5" t="s">
        <v>4790</v>
      </c>
    </row>
    <row r="703" spans="1:29">
      <c r="A703" s="5">
        <v>695</v>
      </c>
      <c r="B703" s="5" t="s">
        <v>3986</v>
      </c>
      <c r="C703" s="5" t="s">
        <v>5028</v>
      </c>
      <c r="D703" s="8">
        <v>280960</v>
      </c>
      <c r="E703" s="8">
        <v>4976275</v>
      </c>
      <c r="F703" s="179">
        <v>6.2253729199999999</v>
      </c>
      <c r="G703" s="179">
        <v>44.906190309999999</v>
      </c>
      <c r="H703" s="8">
        <v>1200</v>
      </c>
      <c r="I703" s="5">
        <v>2555</v>
      </c>
      <c r="J703" s="5" t="s">
        <v>2338</v>
      </c>
      <c r="K703" s="5" t="s">
        <v>2038</v>
      </c>
      <c r="M703" s="5" t="s">
        <v>1017</v>
      </c>
      <c r="P703" s="22">
        <v>3.6</v>
      </c>
      <c r="Q703" s="39">
        <v>0.6</v>
      </c>
      <c r="R703" s="6">
        <v>16</v>
      </c>
      <c r="S703" s="5" t="s">
        <v>2579</v>
      </c>
      <c r="T703" s="6">
        <v>13.66</v>
      </c>
      <c r="U703" s="6">
        <v>0.42671326499924489</v>
      </c>
      <c r="V703" s="6">
        <v>1.86</v>
      </c>
      <c r="W703" s="58">
        <v>19</v>
      </c>
      <c r="X703" s="39"/>
      <c r="AC703" s="5" t="s">
        <v>4790</v>
      </c>
    </row>
    <row r="704" spans="1:29">
      <c r="A704" s="5">
        <v>696</v>
      </c>
      <c r="B704" s="5" t="s">
        <v>3987</v>
      </c>
      <c r="C704" s="5" t="s">
        <v>2334</v>
      </c>
      <c r="D704" s="8">
        <v>278690</v>
      </c>
      <c r="E704" s="8">
        <v>4947475</v>
      </c>
      <c r="F704" s="179">
        <v>6.2091635299999997</v>
      </c>
      <c r="G704" s="179">
        <v>44.64653208</v>
      </c>
      <c r="H704" s="6">
        <v>1290</v>
      </c>
      <c r="I704" s="5">
        <v>1294</v>
      </c>
      <c r="J704" s="5" t="s">
        <v>2346</v>
      </c>
      <c r="K704" s="5" t="s">
        <v>2038</v>
      </c>
      <c r="L704" s="5" t="s">
        <v>2580</v>
      </c>
      <c r="M704" s="5" t="s">
        <v>1016</v>
      </c>
      <c r="P704" s="22">
        <v>9.1999999999999993</v>
      </c>
      <c r="Q704" s="39">
        <v>0.8</v>
      </c>
      <c r="R704" s="6">
        <v>19</v>
      </c>
      <c r="S704" s="5" t="s">
        <v>2579</v>
      </c>
      <c r="T704" s="6">
        <v>13.23</v>
      </c>
      <c r="U704" s="6">
        <v>0.198997487421324</v>
      </c>
      <c r="V704" s="6">
        <v>1.32</v>
      </c>
      <c r="W704" s="58">
        <v>44</v>
      </c>
      <c r="X704" s="39"/>
      <c r="AC704" s="5" t="s">
        <v>4790</v>
      </c>
    </row>
    <row r="705" spans="1:29">
      <c r="A705" s="5">
        <v>697</v>
      </c>
      <c r="B705" s="5" t="s">
        <v>3988</v>
      </c>
      <c r="C705" s="5" t="s">
        <v>2337</v>
      </c>
      <c r="D705" s="8">
        <v>276030</v>
      </c>
      <c r="E705" s="8">
        <v>4954110</v>
      </c>
      <c r="F705" s="179">
        <v>6.1727582400000003</v>
      </c>
      <c r="G705" s="179">
        <v>44.705366249999997</v>
      </c>
      <c r="H705" s="6">
        <v>2065</v>
      </c>
      <c r="I705" s="5">
        <v>2080</v>
      </c>
      <c r="J705" s="5" t="s">
        <v>2349</v>
      </c>
      <c r="K705" s="5" t="s">
        <v>2038</v>
      </c>
      <c r="L705" s="5" t="s">
        <v>2580</v>
      </c>
      <c r="M705" s="5" t="s">
        <v>1016</v>
      </c>
      <c r="P705" s="22">
        <v>14.7</v>
      </c>
      <c r="Q705" s="39">
        <v>2.2999999999999998</v>
      </c>
      <c r="R705" s="6">
        <v>19</v>
      </c>
      <c r="S705" s="5" t="s">
        <v>2579</v>
      </c>
      <c r="T705" s="6">
        <v>13.73</v>
      </c>
      <c r="U705" s="6">
        <v>0.33057242020471095</v>
      </c>
      <c r="V705" s="6">
        <v>1.87</v>
      </c>
      <c r="W705" s="58">
        <v>32</v>
      </c>
      <c r="X705" s="39"/>
      <c r="AC705" s="5" t="s">
        <v>4790</v>
      </c>
    </row>
    <row r="706" spans="1:29">
      <c r="A706" s="5">
        <v>698</v>
      </c>
      <c r="B706" s="5" t="s">
        <v>3989</v>
      </c>
      <c r="C706" s="5" t="s">
        <v>2813</v>
      </c>
      <c r="D706" s="8">
        <v>285290</v>
      </c>
      <c r="E706" s="8">
        <v>4955575</v>
      </c>
      <c r="F706" s="179">
        <v>6.2889012800000001</v>
      </c>
      <c r="G706" s="179">
        <v>44.721372850000002</v>
      </c>
      <c r="H706" s="6">
        <v>1650</v>
      </c>
      <c r="I706" s="5">
        <v>1699</v>
      </c>
      <c r="J706" s="5" t="s">
        <v>2344</v>
      </c>
      <c r="K706" s="5" t="s">
        <v>2038</v>
      </c>
      <c r="L706" s="5" t="s">
        <v>2580</v>
      </c>
      <c r="M706" s="5" t="s">
        <v>1016</v>
      </c>
      <c r="P706" s="22">
        <v>6.3</v>
      </c>
      <c r="Q706" s="39">
        <v>0.7</v>
      </c>
      <c r="R706" s="6">
        <v>20</v>
      </c>
      <c r="S706" s="5" t="s">
        <v>2579</v>
      </c>
      <c r="T706" s="6">
        <v>12.98</v>
      </c>
      <c r="U706" s="6">
        <v>0.31819805153394637</v>
      </c>
      <c r="V706" s="6">
        <v>1.8</v>
      </c>
      <c r="W706" s="58">
        <v>32</v>
      </c>
      <c r="X706" s="39"/>
      <c r="AC706" s="5" t="s">
        <v>4790</v>
      </c>
    </row>
    <row r="707" spans="1:29">
      <c r="A707" s="5">
        <v>699</v>
      </c>
      <c r="B707" s="5" t="s">
        <v>4237</v>
      </c>
      <c r="C707" s="5" t="s">
        <v>5034</v>
      </c>
      <c r="D707" s="8">
        <v>260675</v>
      </c>
      <c r="E707" s="8">
        <v>4972200</v>
      </c>
      <c r="F707" s="179">
        <v>5.9706874900000004</v>
      </c>
      <c r="G707" s="179">
        <v>44.863029830000002</v>
      </c>
      <c r="H707" s="6">
        <v>2120</v>
      </c>
      <c r="I707" s="5">
        <v>2168</v>
      </c>
      <c r="J707" s="5" t="s">
        <v>2343</v>
      </c>
      <c r="K707" s="5" t="s">
        <v>2038</v>
      </c>
      <c r="M707" s="5" t="s">
        <v>1017</v>
      </c>
      <c r="P707" s="22">
        <v>9.9</v>
      </c>
      <c r="Q707" s="39">
        <v>1</v>
      </c>
      <c r="R707" s="6">
        <v>16</v>
      </c>
      <c r="S707" s="5" t="s">
        <v>2579</v>
      </c>
      <c r="T707" s="6">
        <v>13.06</v>
      </c>
      <c r="U707" s="6">
        <v>0.2749545416973504</v>
      </c>
      <c r="V707" s="6">
        <v>1.26</v>
      </c>
      <c r="W707" s="58">
        <v>21</v>
      </c>
      <c r="X707" s="39"/>
      <c r="AC707" s="5" t="s">
        <v>4790</v>
      </c>
    </row>
    <row r="708" spans="1:29">
      <c r="A708" s="5">
        <v>700</v>
      </c>
      <c r="B708" s="5" t="s">
        <v>4238</v>
      </c>
      <c r="C708" s="5" t="s">
        <v>2651</v>
      </c>
      <c r="F708" s="183">
        <v>5.8354741782352946</v>
      </c>
      <c r="G708" s="183">
        <v>44.670412583088236</v>
      </c>
      <c r="H708" s="6">
        <v>1220</v>
      </c>
      <c r="I708" s="5"/>
      <c r="K708" s="5" t="s">
        <v>2038</v>
      </c>
      <c r="P708" s="22">
        <v>16.2</v>
      </c>
      <c r="Q708" s="65">
        <v>1.4</v>
      </c>
      <c r="R708" s="6">
        <v>20</v>
      </c>
      <c r="S708" s="5" t="s">
        <v>2579</v>
      </c>
      <c r="T708" s="5">
        <v>12.68</v>
      </c>
      <c r="U708" s="5">
        <v>0.50190114754278248</v>
      </c>
      <c r="V708" s="5">
        <v>2.2999999999999998</v>
      </c>
      <c r="W708" s="57">
        <v>21</v>
      </c>
      <c r="AC708" s="5" t="s">
        <v>1470</v>
      </c>
    </row>
    <row r="709" spans="1:29">
      <c r="A709" s="5">
        <v>701</v>
      </c>
      <c r="B709" s="5" t="s">
        <v>4239</v>
      </c>
      <c r="C709" s="5" t="s">
        <v>5035</v>
      </c>
      <c r="D709" s="8">
        <v>285750</v>
      </c>
      <c r="E709" s="8">
        <v>4964625</v>
      </c>
      <c r="F709" s="179">
        <v>6.2908998299999999</v>
      </c>
      <c r="G709" s="179">
        <v>44.802890290000001</v>
      </c>
      <c r="H709" s="6">
        <v>2100</v>
      </c>
      <c r="I709" s="5">
        <v>2097</v>
      </c>
      <c r="J709" s="5" t="s">
        <v>2341</v>
      </c>
      <c r="K709" s="5" t="s">
        <v>2038</v>
      </c>
      <c r="M709" s="5" t="s">
        <v>1017</v>
      </c>
      <c r="P709" s="22">
        <v>10.9</v>
      </c>
      <c r="Q709" s="39">
        <v>0.5</v>
      </c>
      <c r="R709" s="6">
        <v>13</v>
      </c>
      <c r="S709" s="5" t="s">
        <v>2579</v>
      </c>
      <c r="T709" s="6">
        <v>13.54</v>
      </c>
      <c r="U709" s="6">
        <v>0.16390917062878518</v>
      </c>
      <c r="V709" s="6">
        <v>1.41</v>
      </c>
      <c r="W709" s="58">
        <v>74</v>
      </c>
      <c r="X709" s="39"/>
      <c r="AC709" s="5" t="s">
        <v>4790</v>
      </c>
    </row>
    <row r="710" spans="1:29">
      <c r="A710" s="5">
        <v>702</v>
      </c>
      <c r="B710" s="5" t="s">
        <v>4240</v>
      </c>
      <c r="C710" s="5" t="s">
        <v>5032</v>
      </c>
      <c r="D710" s="8">
        <v>285710</v>
      </c>
      <c r="E710" s="8">
        <v>4967680</v>
      </c>
      <c r="F710" s="179">
        <v>6.2891068499999996</v>
      </c>
      <c r="G710" s="179">
        <v>44.830349259999998</v>
      </c>
      <c r="H710" s="6">
        <v>1500</v>
      </c>
      <c r="I710" s="5">
        <v>1489</v>
      </c>
      <c r="J710" s="5" t="s">
        <v>2341</v>
      </c>
      <c r="K710" s="5" t="s">
        <v>2038</v>
      </c>
      <c r="M710" s="5" t="s">
        <v>1017</v>
      </c>
      <c r="P710" s="22">
        <v>6.9</v>
      </c>
      <c r="Q710" s="39">
        <v>1.2</v>
      </c>
      <c r="R710" s="6">
        <v>8</v>
      </c>
      <c r="S710" s="5" t="s">
        <v>2579</v>
      </c>
      <c r="T710" s="6"/>
      <c r="U710" s="6"/>
      <c r="V710" s="6"/>
      <c r="W710" s="58"/>
      <c r="X710" s="39"/>
      <c r="AC710" s="5" t="s">
        <v>4790</v>
      </c>
    </row>
    <row r="711" spans="1:29">
      <c r="A711" s="5">
        <v>703</v>
      </c>
      <c r="B711" s="5" t="s">
        <v>4463</v>
      </c>
      <c r="C711" s="5" t="s">
        <v>5029</v>
      </c>
      <c r="D711" s="8">
        <v>299540</v>
      </c>
      <c r="E711" s="8">
        <v>4972800</v>
      </c>
      <c r="F711" s="179">
        <v>6.4618639399999998</v>
      </c>
      <c r="G711" s="179">
        <v>44.880412829999997</v>
      </c>
      <c r="H711" s="6">
        <v>1408</v>
      </c>
      <c r="I711" s="5">
        <v>1450</v>
      </c>
      <c r="J711" s="5" t="s">
        <v>2339</v>
      </c>
      <c r="K711" s="5" t="s">
        <v>2038</v>
      </c>
      <c r="M711" s="5" t="s">
        <v>1017</v>
      </c>
      <c r="P711" s="22">
        <v>4</v>
      </c>
      <c r="Q711" s="39">
        <v>0.5</v>
      </c>
      <c r="R711" s="6">
        <v>20</v>
      </c>
      <c r="S711" s="5" t="s">
        <v>2579</v>
      </c>
      <c r="T711" s="6">
        <v>13.38</v>
      </c>
      <c r="U711" s="6">
        <v>0.33248832287538288</v>
      </c>
      <c r="V711" s="6">
        <v>1.91</v>
      </c>
      <c r="W711" s="58">
        <v>33</v>
      </c>
      <c r="X711" s="39"/>
      <c r="AC711" s="5" t="s">
        <v>4790</v>
      </c>
    </row>
    <row r="712" spans="1:29">
      <c r="A712" s="5">
        <v>704</v>
      </c>
      <c r="B712" s="5" t="s">
        <v>4464</v>
      </c>
      <c r="C712" s="5" t="s">
        <v>5033</v>
      </c>
      <c r="D712" s="8">
        <v>299025</v>
      </c>
      <c r="E712" s="8">
        <v>4962625</v>
      </c>
      <c r="F712" s="179">
        <v>6.4593761199999999</v>
      </c>
      <c r="G712" s="179">
        <v>44.788760830000001</v>
      </c>
      <c r="H712" s="6">
        <v>1588</v>
      </c>
      <c r="I712" s="5">
        <v>1675</v>
      </c>
      <c r="J712" s="5" t="s">
        <v>2342</v>
      </c>
      <c r="K712" s="5" t="s">
        <v>2038</v>
      </c>
      <c r="M712" s="5" t="s">
        <v>1017</v>
      </c>
      <c r="P712" s="22">
        <v>7.4</v>
      </c>
      <c r="Q712" s="39">
        <v>0.6</v>
      </c>
      <c r="R712" s="6">
        <v>18</v>
      </c>
      <c r="S712" s="5" t="s">
        <v>2579</v>
      </c>
      <c r="T712" s="6">
        <v>13.32</v>
      </c>
      <c r="U712" s="6">
        <v>0.16599999999999998</v>
      </c>
      <c r="V712" s="6">
        <v>1.66</v>
      </c>
      <c r="W712" s="58">
        <v>100</v>
      </c>
      <c r="X712" s="39"/>
      <c r="AC712" s="5" t="s">
        <v>4790</v>
      </c>
    </row>
    <row r="713" spans="1:29">
      <c r="A713" s="5">
        <v>705</v>
      </c>
      <c r="B713" s="5" t="s">
        <v>4465</v>
      </c>
      <c r="C713" s="5" t="s">
        <v>2565</v>
      </c>
      <c r="D713" s="8">
        <v>296900</v>
      </c>
      <c r="E713" s="8">
        <v>4967950</v>
      </c>
      <c r="F713" s="179">
        <v>6.4304127500000003</v>
      </c>
      <c r="G713" s="179">
        <v>44.836048890000001</v>
      </c>
      <c r="H713" s="6">
        <v>1445</v>
      </c>
      <c r="I713" s="5">
        <v>1517</v>
      </c>
      <c r="J713" s="5" t="s">
        <v>2340</v>
      </c>
      <c r="K713" s="5" t="s">
        <v>2038</v>
      </c>
      <c r="L713" s="5" t="s">
        <v>2580</v>
      </c>
      <c r="M713" s="5" t="s">
        <v>1016</v>
      </c>
      <c r="P713" s="22">
        <v>8</v>
      </c>
      <c r="Q713" s="39">
        <v>0.6</v>
      </c>
      <c r="R713" s="6">
        <v>20</v>
      </c>
      <c r="S713" s="5" t="s">
        <v>2579</v>
      </c>
      <c r="T713" s="6">
        <v>14</v>
      </c>
      <c r="U713" s="6">
        <v>0.28898623406359836</v>
      </c>
      <c r="V713" s="6">
        <v>1.96</v>
      </c>
      <c r="W713" s="58">
        <v>46</v>
      </c>
      <c r="X713" s="39"/>
      <c r="AC713" s="5" t="s">
        <v>4790</v>
      </c>
    </row>
    <row r="714" spans="1:29">
      <c r="A714" s="5">
        <v>706</v>
      </c>
      <c r="B714" s="5" t="s">
        <v>4466</v>
      </c>
      <c r="C714" s="5" t="s">
        <v>5030</v>
      </c>
      <c r="D714" s="8">
        <v>294760</v>
      </c>
      <c r="E714" s="8">
        <v>4967825</v>
      </c>
      <c r="F714" s="179">
        <v>6.4034159800000001</v>
      </c>
      <c r="G714" s="179">
        <v>44.834312599999997</v>
      </c>
      <c r="H714" s="6">
        <v>1755</v>
      </c>
      <c r="I714" s="5">
        <v>1798</v>
      </c>
      <c r="J714" s="5" t="s">
        <v>2340</v>
      </c>
      <c r="K714" s="5" t="s">
        <v>2038</v>
      </c>
      <c r="M714" s="5" t="s">
        <v>1017</v>
      </c>
      <c r="P714" s="22">
        <v>4.7</v>
      </c>
      <c r="Q714" s="39">
        <v>0.5</v>
      </c>
      <c r="R714" s="6">
        <v>20</v>
      </c>
      <c r="S714" s="5" t="s">
        <v>2579</v>
      </c>
      <c r="T714" s="6">
        <v>13.98</v>
      </c>
      <c r="U714" s="6">
        <v>0.43639431710323628</v>
      </c>
      <c r="V714" s="6">
        <v>1.38</v>
      </c>
      <c r="W714" s="58">
        <v>10</v>
      </c>
      <c r="X714" s="39"/>
      <c r="AC714" s="5" t="s">
        <v>4790</v>
      </c>
    </row>
    <row r="715" spans="1:29">
      <c r="A715" s="5">
        <v>707</v>
      </c>
      <c r="B715" s="5" t="s">
        <v>4467</v>
      </c>
      <c r="C715" s="5" t="s">
        <v>4096</v>
      </c>
      <c r="D715" s="5">
        <v>568.45500000000004</v>
      </c>
      <c r="E715" s="5">
        <v>66.561000000000007</v>
      </c>
      <c r="F715" s="179">
        <v>7.0333147075686711</v>
      </c>
      <c r="G715" s="179">
        <v>45.750005449945931</v>
      </c>
      <c r="H715" s="6">
        <v>1390</v>
      </c>
      <c r="I715" s="5">
        <v>1063</v>
      </c>
      <c r="J715" s="5" t="s">
        <v>4097</v>
      </c>
      <c r="K715" s="5" t="s">
        <v>2037</v>
      </c>
      <c r="L715" s="5" t="s">
        <v>3970</v>
      </c>
      <c r="M715" s="5" t="s">
        <v>1024</v>
      </c>
      <c r="P715" s="9">
        <v>12.6</v>
      </c>
      <c r="Q715" s="65">
        <v>3</v>
      </c>
      <c r="R715" s="5" t="s">
        <v>2820</v>
      </c>
      <c r="S715" s="5" t="s">
        <v>4871</v>
      </c>
      <c r="Y715" s="219">
        <v>25.9</v>
      </c>
      <c r="Z715" s="172">
        <v>1.9</v>
      </c>
      <c r="AA715" s="172">
        <v>12</v>
      </c>
      <c r="AB715" s="5" t="s">
        <v>1583</v>
      </c>
      <c r="AC715" s="5" t="s">
        <v>4243</v>
      </c>
    </row>
    <row r="716" spans="1:29">
      <c r="A716" s="5">
        <v>708</v>
      </c>
      <c r="B716" s="5" t="s">
        <v>4468</v>
      </c>
      <c r="C716" s="5" t="s">
        <v>1271</v>
      </c>
      <c r="D716" s="5">
        <v>621.1</v>
      </c>
      <c r="E716" s="5">
        <v>123</v>
      </c>
      <c r="F716" s="179">
        <v>7.7122803468831904</v>
      </c>
      <c r="G716" s="179">
        <v>46.258095970008107</v>
      </c>
      <c r="H716" s="6">
        <v>1500</v>
      </c>
      <c r="I716" s="5">
        <v>1504</v>
      </c>
      <c r="J716" s="5" t="s">
        <v>4803</v>
      </c>
      <c r="K716" s="5" t="s">
        <v>2037</v>
      </c>
      <c r="L716" s="5" t="s">
        <v>3809</v>
      </c>
      <c r="M716" s="5" t="s">
        <v>4931</v>
      </c>
      <c r="P716" s="9">
        <v>10.8</v>
      </c>
      <c r="Q716" s="65">
        <v>1.3</v>
      </c>
      <c r="R716" s="5" t="s">
        <v>3757</v>
      </c>
      <c r="S716" s="5" t="s">
        <v>4871</v>
      </c>
      <c r="Y716" s="219">
        <v>22.3</v>
      </c>
      <c r="Z716" s="172">
        <v>2.2999999999999998</v>
      </c>
      <c r="AA716" s="172">
        <v>10</v>
      </c>
      <c r="AB716" s="5" t="s">
        <v>3243</v>
      </c>
    </row>
    <row r="717" spans="1:29">
      <c r="A717" s="5">
        <v>709</v>
      </c>
      <c r="B717" s="5" t="s">
        <v>4469</v>
      </c>
      <c r="C717" s="5" t="s">
        <v>4872</v>
      </c>
      <c r="D717" s="5">
        <v>629.85</v>
      </c>
      <c r="E717" s="5">
        <v>122.75</v>
      </c>
      <c r="F717" s="179">
        <v>7.8257403450723144</v>
      </c>
      <c r="G717" s="179">
        <v>46.255515792203767</v>
      </c>
      <c r="H717" s="6">
        <v>2020</v>
      </c>
      <c r="I717" s="5">
        <v>2001</v>
      </c>
      <c r="J717" s="5" t="s">
        <v>3802</v>
      </c>
      <c r="K717" s="5" t="s">
        <v>2037</v>
      </c>
      <c r="L717" s="5" t="s">
        <v>4873</v>
      </c>
      <c r="M717" s="5" t="s">
        <v>4931</v>
      </c>
      <c r="P717" s="9">
        <v>7.2</v>
      </c>
      <c r="Q717" s="65">
        <v>1.1000000000000001</v>
      </c>
      <c r="R717" s="5" t="s">
        <v>3757</v>
      </c>
      <c r="S717" s="5" t="s">
        <v>4871</v>
      </c>
      <c r="Y717" s="219">
        <v>19.8</v>
      </c>
      <c r="Z717" s="172">
        <v>1.9</v>
      </c>
      <c r="AA717" s="172">
        <v>10</v>
      </c>
      <c r="AB717" s="5" t="s">
        <v>3243</v>
      </c>
    </row>
    <row r="718" spans="1:29">
      <c r="A718" s="5">
        <v>710</v>
      </c>
      <c r="B718" s="5" t="s">
        <v>4470</v>
      </c>
      <c r="C718" s="5" t="s">
        <v>821</v>
      </c>
      <c r="D718" s="5">
        <v>572.875</v>
      </c>
      <c r="E718" s="5">
        <v>92.394999999999996</v>
      </c>
      <c r="F718" s="179">
        <v>7.0886271866909567</v>
      </c>
      <c r="G718" s="179">
        <v>45.982575766681073</v>
      </c>
      <c r="H718" s="6">
        <v>1557</v>
      </c>
      <c r="I718" s="5">
        <v>1827</v>
      </c>
      <c r="J718" s="5" t="s">
        <v>2991</v>
      </c>
      <c r="K718" s="5" t="s">
        <v>2037</v>
      </c>
      <c r="L718" s="5" t="s">
        <v>3470</v>
      </c>
      <c r="M718" s="5" t="s">
        <v>1378</v>
      </c>
      <c r="P718" s="9">
        <v>4.8</v>
      </c>
      <c r="Q718" s="65">
        <v>0.7</v>
      </c>
      <c r="R718" s="5" t="s">
        <v>3757</v>
      </c>
      <c r="S718" s="5" t="s">
        <v>4871</v>
      </c>
      <c r="T718" s="5">
        <v>13.36</v>
      </c>
      <c r="V718" s="5">
        <v>1.38</v>
      </c>
      <c r="W718" s="57">
        <v>89</v>
      </c>
      <c r="Y718" s="219">
        <v>12.2</v>
      </c>
      <c r="Z718" s="172">
        <v>1.2</v>
      </c>
      <c r="AA718" s="172">
        <v>10</v>
      </c>
      <c r="AB718" s="5" t="s">
        <v>3243</v>
      </c>
    </row>
    <row r="719" spans="1:29">
      <c r="A719" s="5">
        <v>711</v>
      </c>
      <c r="B719" s="5" t="s">
        <v>4471</v>
      </c>
      <c r="C719" s="5" t="s">
        <v>4018</v>
      </c>
      <c r="D719" s="5">
        <v>564.92999999999995</v>
      </c>
      <c r="E719" s="5">
        <v>88.14</v>
      </c>
      <c r="F719" s="179">
        <v>6.9864264127144393</v>
      </c>
      <c r="G719" s="179">
        <v>45.94393591647534</v>
      </c>
      <c r="H719" s="6">
        <v>2690</v>
      </c>
      <c r="I719" s="5">
        <v>2654</v>
      </c>
      <c r="J719" s="5" t="s">
        <v>5356</v>
      </c>
      <c r="K719" s="5" t="s">
        <v>2037</v>
      </c>
      <c r="L719" s="5" t="s">
        <v>3470</v>
      </c>
      <c r="M719" s="5" t="s">
        <v>1378</v>
      </c>
      <c r="P719" s="9">
        <v>5.7</v>
      </c>
      <c r="Q719" s="65">
        <v>0.5</v>
      </c>
      <c r="R719" s="5" t="s">
        <v>4943</v>
      </c>
      <c r="S719" s="5" t="s">
        <v>4871</v>
      </c>
      <c r="T719" s="5">
        <v>13.73</v>
      </c>
      <c r="V719" s="5">
        <v>1.64</v>
      </c>
      <c r="W719" s="57">
        <v>50</v>
      </c>
      <c r="Y719" s="219">
        <v>12.3</v>
      </c>
      <c r="Z719" s="172">
        <v>1.3</v>
      </c>
      <c r="AA719" s="172">
        <v>13</v>
      </c>
      <c r="AB719" s="5" t="s">
        <v>3243</v>
      </c>
    </row>
    <row r="720" spans="1:29">
      <c r="A720" s="5">
        <v>712</v>
      </c>
      <c r="B720" s="5" t="s">
        <v>4472</v>
      </c>
      <c r="C720" s="5" t="s">
        <v>1056</v>
      </c>
      <c r="D720" s="5">
        <v>566.94000000000005</v>
      </c>
      <c r="E720" s="5">
        <v>93.11</v>
      </c>
      <c r="F720" s="179">
        <v>7.0119956457948058</v>
      </c>
      <c r="G720" s="179">
        <v>45.988743258776694</v>
      </c>
      <c r="H720" s="6">
        <v>3290</v>
      </c>
      <c r="I720" s="5">
        <v>3285</v>
      </c>
      <c r="J720" s="5" t="s">
        <v>1057</v>
      </c>
      <c r="K720" s="5" t="s">
        <v>2037</v>
      </c>
      <c r="L720" s="5" t="s">
        <v>3470</v>
      </c>
      <c r="M720" s="5" t="s">
        <v>1378</v>
      </c>
      <c r="P720" s="9">
        <v>9.3000000000000007</v>
      </c>
      <c r="Q720" s="65">
        <v>2</v>
      </c>
      <c r="R720" s="5" t="s">
        <v>3757</v>
      </c>
      <c r="S720" s="5" t="s">
        <v>4871</v>
      </c>
      <c r="T720" s="5">
        <v>13.14</v>
      </c>
      <c r="V720" s="5">
        <v>1.37</v>
      </c>
      <c r="W720" s="57">
        <v>50</v>
      </c>
      <c r="Y720" s="219">
        <v>15.7</v>
      </c>
      <c r="Z720" s="172">
        <v>1.6</v>
      </c>
      <c r="AA720" s="172">
        <v>10</v>
      </c>
      <c r="AB720" s="5" t="s">
        <v>3243</v>
      </c>
    </row>
    <row r="721" spans="1:29">
      <c r="A721" s="5">
        <v>713</v>
      </c>
      <c r="B721" s="5" t="s">
        <v>4473</v>
      </c>
      <c r="C721" s="5" t="s">
        <v>2536</v>
      </c>
      <c r="D721" s="5">
        <v>568.45000000000005</v>
      </c>
      <c r="E721" s="5">
        <v>111.55</v>
      </c>
      <c r="F721" s="179">
        <v>7.0302440684586056</v>
      </c>
      <c r="G721" s="179">
        <v>46.15468931976929</v>
      </c>
      <c r="H721" s="6">
        <v>460</v>
      </c>
      <c r="I721" s="5">
        <v>513</v>
      </c>
      <c r="J721" s="5" t="s">
        <v>2537</v>
      </c>
      <c r="K721" s="5" t="s">
        <v>2037</v>
      </c>
      <c r="L721" s="5" t="s">
        <v>2538</v>
      </c>
      <c r="M721" s="5" t="s">
        <v>2527</v>
      </c>
      <c r="P721" s="9">
        <v>3.5</v>
      </c>
      <c r="Q721" s="65">
        <v>0.4</v>
      </c>
      <c r="R721" s="5" t="s">
        <v>2528</v>
      </c>
      <c r="S721" s="5" t="s">
        <v>4871</v>
      </c>
      <c r="T721" s="5">
        <v>13.39</v>
      </c>
      <c r="V721" s="5">
        <v>1.58</v>
      </c>
      <c r="W721" s="57">
        <v>52</v>
      </c>
      <c r="Y721" s="219">
        <v>17.2</v>
      </c>
      <c r="Z721" s="172">
        <v>1.7</v>
      </c>
      <c r="AA721" s="172">
        <v>10</v>
      </c>
      <c r="AB721" s="5" t="s">
        <v>3243</v>
      </c>
    </row>
    <row r="722" spans="1:29">
      <c r="A722" s="5">
        <v>714</v>
      </c>
      <c r="B722" s="5" t="s">
        <v>4474</v>
      </c>
      <c r="C722" s="5" t="s">
        <v>3946</v>
      </c>
      <c r="D722" s="5">
        <v>603.70000000000005</v>
      </c>
      <c r="E722" s="5">
        <v>135.47499999999999</v>
      </c>
      <c r="F722" s="179">
        <v>7.4867213394370857</v>
      </c>
      <c r="G722" s="179">
        <v>46.370636846683702</v>
      </c>
      <c r="H722" s="6">
        <v>2927</v>
      </c>
      <c r="I722" s="5">
        <v>2883</v>
      </c>
      <c r="J722" s="5" t="s">
        <v>1712</v>
      </c>
      <c r="K722" s="5" t="s">
        <v>2037</v>
      </c>
      <c r="L722" s="5" t="s">
        <v>3256</v>
      </c>
      <c r="M722" s="5" t="s">
        <v>1476</v>
      </c>
      <c r="P722" s="9">
        <v>5.6</v>
      </c>
      <c r="Q722" s="65">
        <v>0.7</v>
      </c>
      <c r="R722" s="5">
        <v>12</v>
      </c>
      <c r="S722" s="5" t="s">
        <v>4871</v>
      </c>
      <c r="T722" s="5">
        <v>13.79</v>
      </c>
      <c r="V722" s="5">
        <v>1.68</v>
      </c>
      <c r="W722" s="57">
        <v>50</v>
      </c>
      <c r="Y722" s="219">
        <v>216</v>
      </c>
      <c r="Z722" s="172">
        <v>27</v>
      </c>
      <c r="AA722" s="172">
        <v>14</v>
      </c>
      <c r="AB722" s="5" t="s">
        <v>3243</v>
      </c>
    </row>
    <row r="723" spans="1:29">
      <c r="A723" s="5">
        <v>715</v>
      </c>
      <c r="B723" s="5" t="s">
        <v>4475</v>
      </c>
      <c r="C723" s="5" t="s">
        <v>1373</v>
      </c>
      <c r="D723" s="5">
        <v>602.79</v>
      </c>
      <c r="E723" s="5">
        <v>153.6</v>
      </c>
      <c r="F723" s="179">
        <v>7.4750043915640374</v>
      </c>
      <c r="G723" s="179">
        <v>46.53368678306925</v>
      </c>
      <c r="H723" s="6">
        <v>2100</v>
      </c>
      <c r="I723" s="5">
        <v>2092</v>
      </c>
      <c r="J723" s="5" t="s">
        <v>1374</v>
      </c>
      <c r="K723" s="5" t="s">
        <v>2037</v>
      </c>
      <c r="L723" s="5" t="s">
        <v>1560</v>
      </c>
      <c r="M723" s="5" t="s">
        <v>1561</v>
      </c>
      <c r="P723" s="9">
        <v>16.100000000000001</v>
      </c>
      <c r="Q723" s="65">
        <v>1.4</v>
      </c>
      <c r="R723" s="5" t="s">
        <v>3757</v>
      </c>
      <c r="S723" s="5" t="s">
        <v>4871</v>
      </c>
      <c r="Y723" s="219">
        <v>181</v>
      </c>
      <c r="Z723" s="172">
        <v>25</v>
      </c>
      <c r="AA723" s="172">
        <v>10</v>
      </c>
      <c r="AB723" s="5" t="s">
        <v>3243</v>
      </c>
    </row>
    <row r="724" spans="1:29">
      <c r="A724" s="5">
        <v>716</v>
      </c>
      <c r="B724" s="5" t="s">
        <v>4476</v>
      </c>
      <c r="C724" s="5" t="s">
        <v>2077</v>
      </c>
      <c r="D724" s="5">
        <v>615.13</v>
      </c>
      <c r="E724" s="5">
        <v>104.72</v>
      </c>
      <c r="F724" s="179">
        <v>7.6342658126639593</v>
      </c>
      <c r="G724" s="179">
        <v>46.093818742128718</v>
      </c>
      <c r="H724" s="6">
        <v>2080</v>
      </c>
      <c r="I724" s="5">
        <v>2079</v>
      </c>
      <c r="J724" s="5" t="s">
        <v>2078</v>
      </c>
      <c r="K724" s="5" t="s">
        <v>2037</v>
      </c>
      <c r="L724" s="5" t="s">
        <v>2079</v>
      </c>
      <c r="M724" s="5" t="s">
        <v>2080</v>
      </c>
      <c r="P724" s="9">
        <v>10.6</v>
      </c>
      <c r="Q724" s="65">
        <v>1.2</v>
      </c>
      <c r="R724" s="5" t="s">
        <v>3757</v>
      </c>
      <c r="S724" s="5" t="s">
        <v>4871</v>
      </c>
      <c r="T724" s="5">
        <v>13.39</v>
      </c>
      <c r="V724" s="5">
        <v>1.65</v>
      </c>
      <c r="W724" s="57">
        <v>91</v>
      </c>
      <c r="Y724" s="219">
        <v>35.6</v>
      </c>
      <c r="Z724" s="172">
        <v>2.9</v>
      </c>
      <c r="AA724" s="172">
        <v>11</v>
      </c>
      <c r="AB724" s="5" t="s">
        <v>3243</v>
      </c>
      <c r="AC724" s="5" t="s">
        <v>789</v>
      </c>
    </row>
    <row r="725" spans="1:29">
      <c r="A725" s="5">
        <v>717</v>
      </c>
      <c r="B725" s="5" t="s">
        <v>4477</v>
      </c>
      <c r="C725" s="5" t="s">
        <v>1123</v>
      </c>
      <c r="D725" s="5">
        <v>653.05999999999995</v>
      </c>
      <c r="E725" s="5">
        <v>112.66</v>
      </c>
      <c r="F725" s="179">
        <v>8.1255766389655104</v>
      </c>
      <c r="G725" s="179">
        <v>46.16332404624265</v>
      </c>
      <c r="H725" s="6">
        <v>1660</v>
      </c>
      <c r="I725" s="5">
        <v>1632</v>
      </c>
      <c r="J725" s="5" t="s">
        <v>1124</v>
      </c>
      <c r="K725" s="5" t="s">
        <v>2037</v>
      </c>
      <c r="L725" s="5" t="s">
        <v>3809</v>
      </c>
      <c r="M725" s="5" t="s">
        <v>4931</v>
      </c>
      <c r="P725" s="9">
        <v>5.2</v>
      </c>
      <c r="Q725" s="65">
        <v>0.7</v>
      </c>
      <c r="R725" s="5" t="s">
        <v>3757</v>
      </c>
      <c r="S725" s="5" t="s">
        <v>4871</v>
      </c>
      <c r="T725" s="5">
        <v>13.39</v>
      </c>
      <c r="V725" s="5">
        <v>1.65</v>
      </c>
      <c r="W725" s="57">
        <v>85</v>
      </c>
      <c r="Y725" s="219">
        <v>17.7</v>
      </c>
      <c r="Z725" s="172">
        <v>1.9</v>
      </c>
      <c r="AA725" s="172">
        <v>10</v>
      </c>
      <c r="AB725" s="5" t="s">
        <v>3243</v>
      </c>
    </row>
    <row r="726" spans="1:29">
      <c r="A726" s="5">
        <v>718</v>
      </c>
      <c r="B726" s="5" t="s">
        <v>4249</v>
      </c>
      <c r="C726" s="5" t="s">
        <v>2084</v>
      </c>
      <c r="D726" s="5">
        <v>653.1</v>
      </c>
      <c r="E726" s="5">
        <v>112.93</v>
      </c>
      <c r="F726" s="179">
        <v>8.1261250839633323</v>
      </c>
      <c r="G726" s="179">
        <v>46.165749596562911</v>
      </c>
      <c r="H726" s="6">
        <v>1600</v>
      </c>
      <c r="I726" s="5">
        <v>1548</v>
      </c>
      <c r="J726" s="5" t="s">
        <v>2085</v>
      </c>
      <c r="K726" s="5" t="s">
        <v>2037</v>
      </c>
      <c r="L726" s="5" t="s">
        <v>3755</v>
      </c>
      <c r="M726" s="5" t="s">
        <v>2086</v>
      </c>
      <c r="P726" s="9">
        <v>3.6</v>
      </c>
      <c r="Q726" s="65">
        <v>0.6</v>
      </c>
      <c r="R726" s="5" t="s">
        <v>3757</v>
      </c>
      <c r="S726" s="5" t="s">
        <v>4871</v>
      </c>
      <c r="T726" s="5">
        <v>14.35</v>
      </c>
      <c r="V726" s="5">
        <v>1.42</v>
      </c>
      <c r="W726" s="57">
        <v>27</v>
      </c>
      <c r="Y726" s="219">
        <v>11.6</v>
      </c>
      <c r="Z726" s="172">
        <v>1</v>
      </c>
      <c r="AA726" s="172">
        <v>10</v>
      </c>
      <c r="AB726" s="5" t="s">
        <v>3243</v>
      </c>
    </row>
    <row r="727" spans="1:29">
      <c r="A727" s="5">
        <v>719</v>
      </c>
      <c r="B727" s="5" t="s">
        <v>4250</v>
      </c>
      <c r="C727" s="5" t="s">
        <v>2082</v>
      </c>
      <c r="D727" s="5">
        <v>668.5</v>
      </c>
      <c r="E727" s="5">
        <v>108.58</v>
      </c>
      <c r="F727" s="179">
        <v>8.3248581519154055</v>
      </c>
      <c r="G727" s="179">
        <v>46.125232279691502</v>
      </c>
      <c r="H727" s="6">
        <v>410</v>
      </c>
      <c r="I727" s="5">
        <v>382</v>
      </c>
      <c r="J727" s="5" t="s">
        <v>2083</v>
      </c>
      <c r="K727" s="5" t="s">
        <v>2037</v>
      </c>
      <c r="L727" s="5" t="s">
        <v>3755</v>
      </c>
      <c r="M727" s="5" t="s">
        <v>1346</v>
      </c>
      <c r="P727" s="9">
        <v>4.7</v>
      </c>
      <c r="Q727" s="65">
        <v>0.8</v>
      </c>
      <c r="R727" s="5" t="s">
        <v>3757</v>
      </c>
      <c r="S727" s="5" t="s">
        <v>4871</v>
      </c>
      <c r="Y727" s="219">
        <v>10.4</v>
      </c>
      <c r="Z727" s="172">
        <v>1</v>
      </c>
      <c r="AA727" s="172">
        <v>10</v>
      </c>
      <c r="AB727" s="5" t="s">
        <v>3243</v>
      </c>
    </row>
    <row r="728" spans="1:29">
      <c r="A728" s="5">
        <v>720</v>
      </c>
      <c r="B728" s="5" t="s">
        <v>4251</v>
      </c>
      <c r="C728" s="5" t="s">
        <v>4526</v>
      </c>
      <c r="D728" s="5">
        <v>608.52</v>
      </c>
      <c r="E728" s="5">
        <v>125.34</v>
      </c>
      <c r="F728" s="179">
        <v>7.549175101541298</v>
      </c>
      <c r="G728" s="179">
        <v>46.279422553497291</v>
      </c>
      <c r="H728" s="6">
        <v>700</v>
      </c>
      <c r="I728" s="5">
        <v>700</v>
      </c>
      <c r="J728" s="5" t="s">
        <v>4527</v>
      </c>
      <c r="K728" s="5" t="s">
        <v>2037</v>
      </c>
      <c r="L728" s="5" t="s">
        <v>5754</v>
      </c>
      <c r="M728" s="5" t="s">
        <v>4528</v>
      </c>
      <c r="P728" s="9">
        <v>13.4</v>
      </c>
      <c r="Q728" s="65">
        <v>1.5</v>
      </c>
      <c r="R728" s="5" t="s">
        <v>3757</v>
      </c>
      <c r="S728" s="5" t="s">
        <v>4871</v>
      </c>
      <c r="T728" s="5">
        <v>13.23</v>
      </c>
      <c r="V728" s="5">
        <v>1.67</v>
      </c>
      <c r="W728" s="57">
        <v>56</v>
      </c>
      <c r="Y728" s="219">
        <v>25.6</v>
      </c>
      <c r="Z728" s="172">
        <v>2.9</v>
      </c>
      <c r="AA728" s="172">
        <v>10</v>
      </c>
      <c r="AB728" s="5" t="s">
        <v>3243</v>
      </c>
    </row>
    <row r="729" spans="1:29">
      <c r="A729" s="5">
        <v>721</v>
      </c>
      <c r="B729" s="5" t="s">
        <v>4252</v>
      </c>
      <c r="C729" s="5" t="s">
        <v>4086</v>
      </c>
      <c r="D729" s="5">
        <v>612.6</v>
      </c>
      <c r="E729" s="5">
        <v>118.14</v>
      </c>
      <c r="F729" s="179">
        <v>7.6019142996894926</v>
      </c>
      <c r="G729" s="179">
        <v>46.214590427616052</v>
      </c>
      <c r="H729" s="6">
        <v>1580</v>
      </c>
      <c r="I729" s="5">
        <v>1539</v>
      </c>
      <c r="J729" s="5" t="s">
        <v>1789</v>
      </c>
      <c r="K729" s="5" t="s">
        <v>2037</v>
      </c>
      <c r="L729" s="5" t="s">
        <v>5754</v>
      </c>
      <c r="M729" s="5" t="s">
        <v>4931</v>
      </c>
      <c r="P729" s="9">
        <v>11.7</v>
      </c>
      <c r="Q729" s="65">
        <v>2.6</v>
      </c>
      <c r="R729" s="5" t="s">
        <v>3757</v>
      </c>
      <c r="S729" s="5" t="s">
        <v>4871</v>
      </c>
      <c r="Y729" s="219">
        <v>23.6</v>
      </c>
      <c r="Z729" s="172">
        <v>3</v>
      </c>
      <c r="AA729" s="172">
        <v>10</v>
      </c>
      <c r="AB729" s="5" t="s">
        <v>3243</v>
      </c>
    </row>
    <row r="730" spans="1:29">
      <c r="A730" s="5">
        <v>722</v>
      </c>
      <c r="B730" s="5" t="s">
        <v>4482</v>
      </c>
      <c r="C730" s="5" t="s">
        <v>3009</v>
      </c>
      <c r="D730" s="5">
        <v>604.97</v>
      </c>
      <c r="E730" s="5">
        <v>145.9</v>
      </c>
      <c r="F730" s="179">
        <v>7.5033375641214803</v>
      </c>
      <c r="G730" s="179">
        <v>46.464407969231047</v>
      </c>
      <c r="H730" s="6">
        <v>2040</v>
      </c>
      <c r="I730" s="5">
        <v>2048</v>
      </c>
      <c r="J730" s="5" t="s">
        <v>3010</v>
      </c>
      <c r="K730" s="5" t="s">
        <v>2037</v>
      </c>
      <c r="L730" s="5" t="s">
        <v>2573</v>
      </c>
      <c r="M730" s="5" t="s">
        <v>1561</v>
      </c>
      <c r="P730" s="9">
        <v>5.2</v>
      </c>
      <c r="Q730" s="65">
        <v>1.1000000000000001</v>
      </c>
      <c r="R730" s="5">
        <v>12</v>
      </c>
      <c r="S730" s="5" t="s">
        <v>4871</v>
      </c>
      <c r="T730" s="5">
        <v>13.48</v>
      </c>
      <c r="V730" s="5">
        <v>2.06</v>
      </c>
      <c r="W730" s="57">
        <v>60</v>
      </c>
      <c r="Y730" s="219">
        <v>94.1</v>
      </c>
      <c r="Z730" s="172">
        <v>8.8000000000000007</v>
      </c>
      <c r="AA730" s="172">
        <v>15</v>
      </c>
      <c r="AB730" s="5" t="s">
        <v>3243</v>
      </c>
    </row>
    <row r="731" spans="1:29">
      <c r="A731" s="5">
        <v>723</v>
      </c>
      <c r="B731" s="5" t="s">
        <v>4483</v>
      </c>
      <c r="C731" s="5" t="s">
        <v>5752</v>
      </c>
      <c r="D731" s="5">
        <v>587.30999999999995</v>
      </c>
      <c r="E731" s="5">
        <v>108.536</v>
      </c>
      <c r="F731" s="179">
        <v>7.2744541699460763</v>
      </c>
      <c r="G731" s="179">
        <v>46.128195763166197</v>
      </c>
      <c r="H731" s="6">
        <v>2244</v>
      </c>
      <c r="I731" s="5">
        <v>2197</v>
      </c>
      <c r="J731" s="5" t="s">
        <v>5753</v>
      </c>
      <c r="K731" s="5" t="s">
        <v>2038</v>
      </c>
      <c r="L731" s="5" t="s">
        <v>5754</v>
      </c>
      <c r="M731" s="5" t="s">
        <v>4931</v>
      </c>
      <c r="P731" s="9">
        <v>10.1</v>
      </c>
      <c r="Q731" s="65">
        <v>1.5</v>
      </c>
      <c r="R731" s="5">
        <v>12</v>
      </c>
      <c r="S731" s="5" t="s">
        <v>4871</v>
      </c>
      <c r="T731" s="5">
        <v>13.56</v>
      </c>
      <c r="V731" s="5">
        <v>1.74</v>
      </c>
      <c r="W731" s="57">
        <v>50</v>
      </c>
    </row>
    <row r="732" spans="1:29">
      <c r="A732" s="5">
        <v>724</v>
      </c>
      <c r="B732" s="5" t="s">
        <v>4484</v>
      </c>
      <c r="C732" s="5" t="s">
        <v>1054</v>
      </c>
      <c r="D732" s="5">
        <v>568.67499999999995</v>
      </c>
      <c r="E732" s="5">
        <v>95.8</v>
      </c>
      <c r="F732" s="179">
        <v>7.0342067087447804</v>
      </c>
      <c r="G732" s="179">
        <v>46.013023112105927</v>
      </c>
      <c r="H732" s="6">
        <v>2590</v>
      </c>
      <c r="I732" s="5">
        <v>2554</v>
      </c>
      <c r="J732" s="5" t="s">
        <v>1055</v>
      </c>
      <c r="K732" s="5" t="s">
        <v>2038</v>
      </c>
      <c r="L732" s="5" t="s">
        <v>3470</v>
      </c>
      <c r="M732" s="5" t="s">
        <v>1378</v>
      </c>
      <c r="P732" s="9">
        <v>5.6</v>
      </c>
      <c r="Q732" s="65">
        <v>0.9</v>
      </c>
      <c r="R732" s="5" t="s">
        <v>3757</v>
      </c>
      <c r="S732" s="5" t="s">
        <v>4871</v>
      </c>
    </row>
    <row r="733" spans="1:29">
      <c r="A733" s="5">
        <v>725</v>
      </c>
      <c r="B733" s="5" t="s">
        <v>4485</v>
      </c>
      <c r="C733" s="5" t="s">
        <v>1058</v>
      </c>
      <c r="D733" s="5">
        <v>567.29999999999995</v>
      </c>
      <c r="E733" s="5">
        <v>92.66</v>
      </c>
      <c r="F733" s="179">
        <v>7.0166725851179894</v>
      </c>
      <c r="G733" s="179">
        <v>45.984712909235704</v>
      </c>
      <c r="H733" s="6">
        <v>3310</v>
      </c>
      <c r="I733" s="5">
        <v>3268</v>
      </c>
      <c r="J733" s="5" t="s">
        <v>3819</v>
      </c>
      <c r="K733" s="5" t="s">
        <v>2038</v>
      </c>
      <c r="L733" s="5" t="s">
        <v>3470</v>
      </c>
      <c r="M733" s="5" t="s">
        <v>1378</v>
      </c>
      <c r="P733" s="9">
        <v>6.7</v>
      </c>
      <c r="Q733" s="65">
        <v>1.2</v>
      </c>
      <c r="R733" s="5">
        <v>12</v>
      </c>
      <c r="S733" s="5" t="s">
        <v>4871</v>
      </c>
    </row>
    <row r="734" spans="1:29">
      <c r="A734" s="5">
        <v>726</v>
      </c>
      <c r="B734" s="5" t="s">
        <v>4486</v>
      </c>
      <c r="C734" s="5" t="s">
        <v>1477</v>
      </c>
      <c r="D734" s="5">
        <v>567.91</v>
      </c>
      <c r="E734" s="5">
        <v>116.6</v>
      </c>
      <c r="F734" s="179">
        <v>7.0229080870537874</v>
      </c>
      <c r="G734" s="179">
        <v>46.200090686974598</v>
      </c>
      <c r="H734" s="6">
        <v>221</v>
      </c>
      <c r="I734" s="5">
        <v>424</v>
      </c>
      <c r="J734" s="5" t="s">
        <v>4534</v>
      </c>
      <c r="K734" s="5" t="s">
        <v>2038</v>
      </c>
      <c r="L734" s="5" t="s">
        <v>2538</v>
      </c>
      <c r="M734" s="5" t="s">
        <v>2527</v>
      </c>
      <c r="P734" s="9">
        <v>3.7</v>
      </c>
      <c r="Q734" s="65">
        <v>0.4</v>
      </c>
      <c r="R734" s="5">
        <v>20</v>
      </c>
      <c r="S734" s="5" t="s">
        <v>4871</v>
      </c>
      <c r="T734" s="5">
        <v>12.23</v>
      </c>
      <c r="V734" s="5">
        <v>2.04</v>
      </c>
      <c r="W734" s="57">
        <v>50</v>
      </c>
    </row>
    <row r="735" spans="1:29">
      <c r="A735" s="5">
        <v>727</v>
      </c>
      <c r="B735" s="5" t="s">
        <v>4487</v>
      </c>
      <c r="C735" s="5" t="s">
        <v>4244</v>
      </c>
      <c r="D735" s="5">
        <v>589.69000000000005</v>
      </c>
      <c r="E735" s="5">
        <v>156.03</v>
      </c>
      <c r="F735" s="179">
        <v>7.3041940114282546</v>
      </c>
      <c r="G735" s="179">
        <v>46.555472466049963</v>
      </c>
      <c r="H735" s="6">
        <v>2000</v>
      </c>
      <c r="I735" s="5">
        <v>2014</v>
      </c>
      <c r="J735" s="5" t="s">
        <v>4245</v>
      </c>
      <c r="K735" s="5" t="s">
        <v>2038</v>
      </c>
      <c r="L735" s="5" t="s">
        <v>3256</v>
      </c>
      <c r="M735" s="5" t="s">
        <v>4246</v>
      </c>
      <c r="P735" s="9">
        <v>27.1</v>
      </c>
      <c r="Q735" s="65">
        <v>3.2</v>
      </c>
      <c r="R735" s="5">
        <v>12</v>
      </c>
      <c r="S735" s="5" t="s">
        <v>4871</v>
      </c>
    </row>
    <row r="736" spans="1:29">
      <c r="A736" s="5">
        <v>728</v>
      </c>
      <c r="B736" s="5" t="s">
        <v>4488</v>
      </c>
      <c r="C736" s="5" t="s">
        <v>1562</v>
      </c>
      <c r="D736" s="5">
        <v>597.38</v>
      </c>
      <c r="E736" s="5">
        <v>151.25</v>
      </c>
      <c r="F736" s="179">
        <v>7.4044992973469164</v>
      </c>
      <c r="G736" s="179">
        <v>46.512547802530293</v>
      </c>
      <c r="H736" s="6">
        <v>1190</v>
      </c>
      <c r="I736" s="5">
        <v>1185</v>
      </c>
      <c r="J736" s="5" t="s">
        <v>1563</v>
      </c>
      <c r="K736" s="5" t="s">
        <v>2038</v>
      </c>
      <c r="L736" s="5" t="s">
        <v>2573</v>
      </c>
      <c r="M736" s="5" t="s">
        <v>1561</v>
      </c>
      <c r="P736" s="9">
        <v>16.100000000000001</v>
      </c>
      <c r="Q736" s="65">
        <v>1.3</v>
      </c>
      <c r="R736" s="5">
        <v>15</v>
      </c>
      <c r="S736" s="5" t="s">
        <v>4871</v>
      </c>
      <c r="T736" s="5">
        <v>13.03</v>
      </c>
      <c r="V736" s="5">
        <v>1.6</v>
      </c>
      <c r="W736" s="57">
        <v>100</v>
      </c>
    </row>
    <row r="737" spans="1:28">
      <c r="A737" s="5">
        <v>729</v>
      </c>
      <c r="B737" s="5" t="s">
        <v>4489</v>
      </c>
      <c r="C737" s="5" t="s">
        <v>2574</v>
      </c>
      <c r="D737" s="5">
        <v>618.88</v>
      </c>
      <c r="E737" s="5">
        <v>152.05000000000001</v>
      </c>
      <c r="F737" s="179">
        <v>7.6846706351301712</v>
      </c>
      <c r="G737" s="179">
        <v>46.519483226061659</v>
      </c>
      <c r="H737" s="6">
        <v>1210</v>
      </c>
      <c r="I737" s="5">
        <v>1208</v>
      </c>
      <c r="J737" s="5" t="s">
        <v>2575</v>
      </c>
      <c r="K737" s="5" t="s">
        <v>2038</v>
      </c>
      <c r="L737" s="5" t="s">
        <v>1560</v>
      </c>
      <c r="M737" s="5" t="s">
        <v>1050</v>
      </c>
      <c r="P737" s="9">
        <v>5.8</v>
      </c>
      <c r="Q737" s="65">
        <v>1.1000000000000001</v>
      </c>
      <c r="R737" s="5" t="s">
        <v>3757</v>
      </c>
      <c r="S737" s="5" t="s">
        <v>4871</v>
      </c>
    </row>
    <row r="738" spans="1:28">
      <c r="A738" s="5">
        <v>730</v>
      </c>
      <c r="B738" s="5" t="s">
        <v>4490</v>
      </c>
      <c r="C738" s="5" t="s">
        <v>4011</v>
      </c>
      <c r="D738" s="5">
        <v>608.61</v>
      </c>
      <c r="E738" s="5">
        <v>146.07</v>
      </c>
      <c r="F738" s="179">
        <v>7.550726839152655</v>
      </c>
      <c r="G738" s="179">
        <v>46.465900347125739</v>
      </c>
      <c r="H738" s="6">
        <v>1760</v>
      </c>
      <c r="I738" s="5">
        <v>1753</v>
      </c>
      <c r="J738" s="5" t="s">
        <v>4253</v>
      </c>
      <c r="K738" s="5" t="s">
        <v>2038</v>
      </c>
      <c r="L738" s="5" t="s">
        <v>3256</v>
      </c>
      <c r="M738" s="5" t="s">
        <v>1280</v>
      </c>
      <c r="P738" s="9">
        <v>6.5</v>
      </c>
      <c r="Q738" s="65">
        <v>0.8</v>
      </c>
      <c r="R738" s="5">
        <v>12</v>
      </c>
      <c r="S738" s="5" t="s">
        <v>4871</v>
      </c>
    </row>
    <row r="739" spans="1:28">
      <c r="A739" s="5">
        <v>731</v>
      </c>
      <c r="B739" s="5" t="s">
        <v>4491</v>
      </c>
      <c r="C739" s="5" t="s">
        <v>2081</v>
      </c>
      <c r="D739" s="5">
        <v>609.39</v>
      </c>
      <c r="E739" s="5">
        <v>112.25</v>
      </c>
      <c r="F739" s="179">
        <v>7.5601994074451255</v>
      </c>
      <c r="G739" s="179">
        <v>46.161659108105312</v>
      </c>
      <c r="H739" s="6">
        <v>1900</v>
      </c>
      <c r="I739" s="5">
        <v>1928</v>
      </c>
      <c r="J739" s="5" t="s">
        <v>1994</v>
      </c>
      <c r="K739" s="5" t="s">
        <v>2038</v>
      </c>
      <c r="L739" s="5" t="s">
        <v>2534</v>
      </c>
      <c r="M739" s="5" t="s">
        <v>4931</v>
      </c>
      <c r="P739" s="9">
        <v>9.8000000000000007</v>
      </c>
      <c r="Q739" s="65">
        <v>2.2999999999999998</v>
      </c>
      <c r="R739" s="5" t="s">
        <v>3757</v>
      </c>
      <c r="S739" s="5" t="s">
        <v>4871</v>
      </c>
    </row>
    <row r="740" spans="1:28">
      <c r="A740" s="5">
        <v>732</v>
      </c>
      <c r="B740" s="5" t="s">
        <v>4492</v>
      </c>
      <c r="C740" s="5" t="s">
        <v>2592</v>
      </c>
      <c r="D740" s="5">
        <v>670.63</v>
      </c>
      <c r="E740" s="5">
        <v>115.28</v>
      </c>
      <c r="F740" s="179">
        <v>8.3534227289654446</v>
      </c>
      <c r="G740" s="179">
        <v>46.185278489677941</v>
      </c>
      <c r="H740" s="6">
        <v>980</v>
      </c>
      <c r="I740" s="5">
        <v>1033</v>
      </c>
      <c r="J740" s="5" t="s">
        <v>4525</v>
      </c>
      <c r="K740" s="5" t="s">
        <v>2038</v>
      </c>
      <c r="L740" s="5" t="s">
        <v>3755</v>
      </c>
      <c r="M740" s="5" t="s">
        <v>4957</v>
      </c>
      <c r="P740" s="9">
        <v>4</v>
      </c>
      <c r="Q740" s="65">
        <v>0.7</v>
      </c>
      <c r="R740" s="5">
        <v>20</v>
      </c>
      <c r="S740" s="5" t="s">
        <v>4871</v>
      </c>
    </row>
    <row r="741" spans="1:28">
      <c r="A741" s="5">
        <v>733</v>
      </c>
      <c r="B741" s="5" t="s">
        <v>4493</v>
      </c>
      <c r="C741" s="5" t="s">
        <v>3075</v>
      </c>
      <c r="D741" s="5">
        <v>604.71</v>
      </c>
      <c r="E741" s="5">
        <v>144.12</v>
      </c>
      <c r="F741" s="179">
        <v>7.499934741577718</v>
      </c>
      <c r="G741" s="179">
        <v>46.448397648981988</v>
      </c>
      <c r="H741" s="6">
        <v>1990</v>
      </c>
      <c r="I741" s="5">
        <v>1982</v>
      </c>
      <c r="J741" s="5" t="s">
        <v>3076</v>
      </c>
      <c r="K741" s="5" t="s">
        <v>2038</v>
      </c>
      <c r="L741" s="5" t="s">
        <v>1560</v>
      </c>
      <c r="M741" s="5" t="s">
        <v>1280</v>
      </c>
      <c r="P741" s="9">
        <v>7.2</v>
      </c>
      <c r="Q741" s="65">
        <v>1.1000000000000001</v>
      </c>
      <c r="R741" s="5" t="s">
        <v>3757</v>
      </c>
      <c r="S741" s="5" t="s">
        <v>4871</v>
      </c>
      <c r="T741" s="5">
        <v>13.32</v>
      </c>
      <c r="V741" s="5">
        <v>2.13</v>
      </c>
      <c r="W741" s="57">
        <v>50</v>
      </c>
    </row>
    <row r="742" spans="1:28">
      <c r="A742" s="5">
        <v>734</v>
      </c>
      <c r="B742" s="5" t="s">
        <v>4494</v>
      </c>
      <c r="C742" s="5" t="s">
        <v>4290</v>
      </c>
      <c r="D742" s="5">
        <v>600.375</v>
      </c>
      <c r="E742" s="5">
        <v>149.44999999999999</v>
      </c>
      <c r="F742" s="179">
        <v>7.443521916180738</v>
      </c>
      <c r="G742" s="179">
        <v>46.496360725539802</v>
      </c>
      <c r="H742" s="6">
        <v>1380</v>
      </c>
      <c r="I742" s="5">
        <v>1404</v>
      </c>
      <c r="J742" s="5" t="s">
        <v>4291</v>
      </c>
      <c r="K742" s="5" t="s">
        <v>2038</v>
      </c>
      <c r="L742" s="5" t="s">
        <v>3256</v>
      </c>
      <c r="M742" s="5" t="s">
        <v>1561</v>
      </c>
      <c r="P742" s="9">
        <v>10.9</v>
      </c>
      <c r="Q742" s="65">
        <v>1.1000000000000001</v>
      </c>
      <c r="R742" s="5">
        <v>11</v>
      </c>
      <c r="S742" s="5" t="s">
        <v>4871</v>
      </c>
      <c r="T742" s="5">
        <v>12.16</v>
      </c>
      <c r="V742" s="5">
        <v>1.82</v>
      </c>
      <c r="W742" s="57">
        <v>34</v>
      </c>
    </row>
    <row r="743" spans="1:28">
      <c r="A743" s="5">
        <v>735</v>
      </c>
      <c r="B743" s="5" t="s">
        <v>4495</v>
      </c>
      <c r="C743" s="5" t="s">
        <v>1683</v>
      </c>
      <c r="D743" s="5">
        <v>655.6</v>
      </c>
      <c r="E743" s="5">
        <v>120.32</v>
      </c>
      <c r="F743" s="179">
        <v>8.159369356016672</v>
      </c>
      <c r="G743" s="179">
        <v>46.232022331324451</v>
      </c>
      <c r="H743" s="6">
        <v>660</v>
      </c>
      <c r="I743" s="5"/>
      <c r="J743" s="5" t="s">
        <v>1498</v>
      </c>
      <c r="K743" s="5" t="s">
        <v>2038</v>
      </c>
      <c r="L743" s="5" t="s">
        <v>3755</v>
      </c>
      <c r="M743" s="5" t="s">
        <v>3756</v>
      </c>
      <c r="P743" s="9">
        <v>1.9</v>
      </c>
      <c r="Q743" s="65">
        <v>0.4</v>
      </c>
      <c r="R743" s="5">
        <v>20</v>
      </c>
      <c r="S743" s="5" t="s">
        <v>4871</v>
      </c>
      <c r="T743" s="5">
        <v>12.51</v>
      </c>
      <c r="V743" s="5">
        <v>1.96</v>
      </c>
      <c r="W743" s="57">
        <v>28</v>
      </c>
    </row>
    <row r="744" spans="1:28">
      <c r="A744" s="5">
        <v>736</v>
      </c>
      <c r="B744" s="5" t="s">
        <v>4496</v>
      </c>
      <c r="C744" s="5" t="s">
        <v>1499</v>
      </c>
      <c r="D744" s="5">
        <v>585.79999999999995</v>
      </c>
      <c r="E744" s="5">
        <v>121.75</v>
      </c>
      <c r="F744" s="179">
        <v>7.2545168959558026</v>
      </c>
      <c r="G744" s="179">
        <v>46.247032527778885</v>
      </c>
      <c r="H744" s="6">
        <v>1170</v>
      </c>
      <c r="I744" s="5">
        <v>1164</v>
      </c>
      <c r="J744" s="5" t="s">
        <v>1500</v>
      </c>
      <c r="K744" s="5" t="s">
        <v>2038</v>
      </c>
      <c r="L744" s="5" t="s">
        <v>1501</v>
      </c>
      <c r="M744" s="5" t="s">
        <v>1502</v>
      </c>
      <c r="P744" s="9">
        <v>5.3</v>
      </c>
      <c r="Q744" s="65">
        <v>1</v>
      </c>
      <c r="R744" s="5">
        <v>12</v>
      </c>
      <c r="S744" s="5" t="s">
        <v>4871</v>
      </c>
    </row>
    <row r="745" spans="1:28">
      <c r="A745" s="5">
        <v>737</v>
      </c>
      <c r="B745" s="5" t="s">
        <v>4689</v>
      </c>
      <c r="C745" s="5" t="s">
        <v>3627</v>
      </c>
      <c r="D745" s="5">
        <v>578.85</v>
      </c>
      <c r="E745" s="5">
        <v>110.23</v>
      </c>
      <c r="F745" s="179">
        <v>7.164923120232217</v>
      </c>
      <c r="G745" s="179">
        <v>46.143221829617652</v>
      </c>
      <c r="H745" s="6">
        <v>460</v>
      </c>
      <c r="I745" s="5">
        <v>465</v>
      </c>
      <c r="J745" s="5" t="s">
        <v>1331</v>
      </c>
      <c r="K745" s="5" t="s">
        <v>2038</v>
      </c>
      <c r="L745" s="5" t="s">
        <v>3809</v>
      </c>
      <c r="M745" s="5" t="s">
        <v>1378</v>
      </c>
      <c r="P745" s="9">
        <v>2.4</v>
      </c>
      <c r="Q745" s="65">
        <v>0.3</v>
      </c>
      <c r="R745" s="5">
        <v>12</v>
      </c>
      <c r="S745" s="5" t="s">
        <v>4871</v>
      </c>
    </row>
    <row r="746" spans="1:28">
      <c r="A746" s="5">
        <v>738</v>
      </c>
      <c r="B746" s="5" t="s">
        <v>4690</v>
      </c>
      <c r="C746" s="5" t="s">
        <v>1332</v>
      </c>
      <c r="D746" s="5">
        <v>583.91999999999996</v>
      </c>
      <c r="E746" s="5">
        <v>102.64</v>
      </c>
      <c r="F746" s="179">
        <v>7.2307965312585241</v>
      </c>
      <c r="G746" s="179">
        <v>46.075086263701493</v>
      </c>
      <c r="H746" s="6">
        <v>980</v>
      </c>
      <c r="I746" s="5">
        <v>1021</v>
      </c>
      <c r="J746" s="5" t="s">
        <v>3855</v>
      </c>
      <c r="K746" s="5" t="s">
        <v>2038</v>
      </c>
      <c r="L746" s="5" t="s">
        <v>2534</v>
      </c>
      <c r="M746" s="5" t="s">
        <v>4931</v>
      </c>
      <c r="P746" s="9">
        <v>6.6</v>
      </c>
      <c r="Q746" s="65">
        <v>0.8</v>
      </c>
      <c r="R746" s="5">
        <v>16</v>
      </c>
      <c r="S746" s="5" t="s">
        <v>4871</v>
      </c>
    </row>
    <row r="747" spans="1:28">
      <c r="A747" s="5">
        <v>739</v>
      </c>
      <c r="B747" s="5" t="s">
        <v>4691</v>
      </c>
      <c r="C747" s="5" t="s">
        <v>3856</v>
      </c>
      <c r="D747" s="5">
        <v>571.4</v>
      </c>
      <c r="E747" s="5">
        <v>106.28</v>
      </c>
      <c r="F747" s="179">
        <v>7.0687505961037651</v>
      </c>
      <c r="G747" s="179">
        <v>46.107415126954002</v>
      </c>
      <c r="H747" s="6">
        <v>465</v>
      </c>
      <c r="I747" s="5">
        <v>475</v>
      </c>
      <c r="J747" s="5" t="s">
        <v>3857</v>
      </c>
      <c r="K747" s="5" t="s">
        <v>2038</v>
      </c>
      <c r="L747" s="5" t="s">
        <v>4820</v>
      </c>
      <c r="M747" s="5" t="s">
        <v>2527</v>
      </c>
      <c r="P747" s="9">
        <v>3.9</v>
      </c>
      <c r="Q747" s="65">
        <v>0.6</v>
      </c>
      <c r="R747" s="5">
        <v>12</v>
      </c>
      <c r="S747" s="5" t="s">
        <v>4871</v>
      </c>
    </row>
    <row r="748" spans="1:28">
      <c r="A748" s="5">
        <v>740</v>
      </c>
      <c r="B748" s="5" t="s">
        <v>3628</v>
      </c>
      <c r="C748" s="5" t="s">
        <v>3059</v>
      </c>
      <c r="D748" s="5">
        <v>626</v>
      </c>
      <c r="E748" s="5">
        <v>105.8</v>
      </c>
      <c r="F748" s="179">
        <v>7.7748716511266212</v>
      </c>
      <c r="G748" s="179">
        <v>46.103202535907634</v>
      </c>
      <c r="H748" s="6">
        <v>1480</v>
      </c>
      <c r="I748" s="5">
        <v>1517</v>
      </c>
      <c r="J748" s="5" t="s">
        <v>973</v>
      </c>
      <c r="K748" s="5" t="s">
        <v>2037</v>
      </c>
      <c r="L748" s="5" t="s">
        <v>974</v>
      </c>
      <c r="M748" s="5" t="s">
        <v>4931</v>
      </c>
      <c r="P748" s="9">
        <v>9.5</v>
      </c>
      <c r="Q748" s="65">
        <v>1.5</v>
      </c>
      <c r="R748" s="5" t="s">
        <v>975</v>
      </c>
      <c r="S748" s="5" t="s">
        <v>4959</v>
      </c>
      <c r="Y748" s="219">
        <v>27.5</v>
      </c>
      <c r="Z748" s="172">
        <v>2.5</v>
      </c>
      <c r="AA748" s="172">
        <v>10</v>
      </c>
      <c r="AB748" s="5" t="s">
        <v>3243</v>
      </c>
    </row>
    <row r="749" spans="1:28">
      <c r="A749" s="5">
        <v>741</v>
      </c>
      <c r="B749" s="5" t="s">
        <v>6092</v>
      </c>
      <c r="C749" s="5" t="s">
        <v>3886</v>
      </c>
      <c r="D749" s="5">
        <v>651.70000000000005</v>
      </c>
      <c r="E749" s="5">
        <v>111.6</v>
      </c>
      <c r="F749" s="179">
        <v>8.1078533470974552</v>
      </c>
      <c r="G749" s="179">
        <v>46.153894829935361</v>
      </c>
      <c r="H749" s="6">
        <v>1460</v>
      </c>
      <c r="I749" s="5">
        <v>1585</v>
      </c>
      <c r="J749" s="5" t="s">
        <v>3887</v>
      </c>
      <c r="K749" s="5" t="s">
        <v>2038</v>
      </c>
      <c r="L749" s="5" t="s">
        <v>3755</v>
      </c>
      <c r="M749" s="5" t="s">
        <v>4931</v>
      </c>
      <c r="P749" s="9">
        <v>11.1</v>
      </c>
      <c r="Q749" s="65">
        <v>3.5</v>
      </c>
      <c r="R749" s="5" t="s">
        <v>3757</v>
      </c>
      <c r="S749" s="5" t="s">
        <v>4959</v>
      </c>
    </row>
    <row r="750" spans="1:28" s="10" customFormat="1">
      <c r="A750" s="5">
        <v>742</v>
      </c>
      <c r="B750" s="5" t="s">
        <v>6093</v>
      </c>
      <c r="C750" s="10" t="s">
        <v>3318</v>
      </c>
      <c r="D750" s="10">
        <v>620.77499999999998</v>
      </c>
      <c r="E750" s="10">
        <v>144.6</v>
      </c>
      <c r="F750" s="179">
        <v>7.709030529899664</v>
      </c>
      <c r="G750" s="179">
        <v>46.452410187047242</v>
      </c>
      <c r="H750" s="7">
        <v>1440</v>
      </c>
      <c r="I750" s="5">
        <v>2329</v>
      </c>
      <c r="J750" s="10" t="s">
        <v>3319</v>
      </c>
      <c r="K750" s="10" t="s">
        <v>2037</v>
      </c>
      <c r="L750" s="10" t="s">
        <v>3470</v>
      </c>
      <c r="M750" s="10" t="s">
        <v>792</v>
      </c>
      <c r="N750" s="88"/>
      <c r="P750" s="23">
        <v>5.0999999999999996</v>
      </c>
      <c r="Q750" s="88">
        <v>0.6</v>
      </c>
      <c r="R750" s="10" t="s">
        <v>3757</v>
      </c>
      <c r="S750" s="10" t="s">
        <v>3678</v>
      </c>
      <c r="W750" s="103"/>
      <c r="X750" s="88"/>
      <c r="Y750" s="221">
        <v>86.9</v>
      </c>
      <c r="Z750" s="222">
        <v>9.3000000000000007</v>
      </c>
      <c r="AA750" s="222">
        <v>11</v>
      </c>
      <c r="AB750" s="10" t="s">
        <v>3243</v>
      </c>
    </row>
    <row r="751" spans="1:28" s="10" customFormat="1">
      <c r="A751" s="5">
        <v>743</v>
      </c>
      <c r="B751" s="5" t="s">
        <v>3629</v>
      </c>
      <c r="C751" s="10" t="s">
        <v>2532</v>
      </c>
      <c r="D751" s="10">
        <v>621.15</v>
      </c>
      <c r="E751" s="10">
        <v>129.19999999999999</v>
      </c>
      <c r="F751" s="179">
        <v>7.713210051941199</v>
      </c>
      <c r="G751" s="179">
        <v>46.31386677801887</v>
      </c>
      <c r="H751" s="7">
        <v>660</v>
      </c>
      <c r="I751" s="5">
        <v>732</v>
      </c>
      <c r="J751" s="10" t="s">
        <v>2533</v>
      </c>
      <c r="K751" s="10" t="s">
        <v>2037</v>
      </c>
      <c r="L751" s="10" t="s">
        <v>2534</v>
      </c>
      <c r="M751" s="10" t="s">
        <v>2535</v>
      </c>
      <c r="N751" s="88"/>
      <c r="P751" s="23">
        <v>3.8</v>
      </c>
      <c r="Q751" s="88">
        <v>0.4</v>
      </c>
      <c r="R751" s="10" t="s">
        <v>3757</v>
      </c>
      <c r="S751" s="10" t="s">
        <v>3678</v>
      </c>
      <c r="T751" s="10">
        <v>13.73</v>
      </c>
      <c r="V751" s="10">
        <v>1.55</v>
      </c>
      <c r="W751" s="103">
        <v>60</v>
      </c>
      <c r="X751" s="88"/>
      <c r="Y751" s="221">
        <v>9.1</v>
      </c>
      <c r="Z751" s="222">
        <v>0.9</v>
      </c>
      <c r="AA751" s="222">
        <v>10</v>
      </c>
      <c r="AB751" s="10" t="s">
        <v>3243</v>
      </c>
    </row>
    <row r="752" spans="1:28" s="10" customFormat="1">
      <c r="A752" s="5">
        <v>744</v>
      </c>
      <c r="B752" s="5" t="s">
        <v>6094</v>
      </c>
      <c r="C752" s="10" t="s">
        <v>5658</v>
      </c>
      <c r="D752" s="10">
        <v>623.70000000000005</v>
      </c>
      <c r="E752" s="10">
        <v>141.52500000000001</v>
      </c>
      <c r="F752" s="179">
        <v>7.7469427570056126</v>
      </c>
      <c r="G752" s="179">
        <v>46.424651840295844</v>
      </c>
      <c r="H752" s="7">
        <v>3020</v>
      </c>
      <c r="I752" s="5">
        <v>3021</v>
      </c>
      <c r="J752" s="10" t="s">
        <v>5659</v>
      </c>
      <c r="K752" s="10" t="s">
        <v>2037</v>
      </c>
      <c r="L752" s="10" t="s">
        <v>3470</v>
      </c>
      <c r="M752" s="10" t="s">
        <v>792</v>
      </c>
      <c r="N752" s="88"/>
      <c r="P752" s="23">
        <v>6.8</v>
      </c>
      <c r="Q752" s="88">
        <v>0.8</v>
      </c>
      <c r="R752" s="10" t="s">
        <v>3757</v>
      </c>
      <c r="S752" s="10" t="s">
        <v>3678</v>
      </c>
      <c r="T752" s="10">
        <v>13.95</v>
      </c>
      <c r="V752" s="10">
        <v>1.51</v>
      </c>
      <c r="W752" s="103">
        <v>50</v>
      </c>
      <c r="X752" s="88"/>
      <c r="Y752" s="221">
        <v>117</v>
      </c>
      <c r="Z752" s="222">
        <v>12</v>
      </c>
      <c r="AA752" s="222">
        <v>13</v>
      </c>
      <c r="AB752" s="10" t="s">
        <v>3243</v>
      </c>
    </row>
    <row r="753" spans="1:28" s="10" customFormat="1">
      <c r="A753" s="5">
        <v>745</v>
      </c>
      <c r="B753" s="5" t="s">
        <v>3630</v>
      </c>
      <c r="C753" s="10" t="s">
        <v>4818</v>
      </c>
      <c r="D753" s="10">
        <v>650.30999999999995</v>
      </c>
      <c r="E753" s="10">
        <v>141.88</v>
      </c>
      <c r="F753" s="179">
        <v>8.0931300396149073</v>
      </c>
      <c r="G753" s="179">
        <v>46.426377068991826</v>
      </c>
      <c r="H753" s="7">
        <v>2870</v>
      </c>
      <c r="I753" s="5">
        <v>2859</v>
      </c>
      <c r="J753" s="10" t="s">
        <v>4819</v>
      </c>
      <c r="K753" s="10" t="s">
        <v>2037</v>
      </c>
      <c r="L753" s="10" t="s">
        <v>4820</v>
      </c>
      <c r="M753" s="10" t="s">
        <v>1262</v>
      </c>
      <c r="N753" s="88"/>
      <c r="P753" s="23">
        <v>5.6</v>
      </c>
      <c r="Q753" s="88">
        <v>0.6</v>
      </c>
      <c r="R753" s="10" t="s">
        <v>3757</v>
      </c>
      <c r="S753" s="10" t="s">
        <v>3678</v>
      </c>
      <c r="W753" s="103"/>
      <c r="X753" s="88"/>
      <c r="Y753" s="221">
        <v>11.7</v>
      </c>
      <c r="Z753" s="222">
        <v>1.1000000000000001</v>
      </c>
      <c r="AA753" s="222">
        <v>10</v>
      </c>
      <c r="AB753" s="10" t="s">
        <v>3243</v>
      </c>
    </row>
    <row r="754" spans="1:28" s="10" customFormat="1">
      <c r="A754" s="5">
        <v>746</v>
      </c>
      <c r="B754" s="5" t="s">
        <v>3631</v>
      </c>
      <c r="C754" s="10" t="s">
        <v>1790</v>
      </c>
      <c r="D754" s="10">
        <v>632.47</v>
      </c>
      <c r="E754" s="10">
        <v>133.05000000000001</v>
      </c>
      <c r="F754" s="179">
        <v>7.8604343888696224</v>
      </c>
      <c r="G754" s="179">
        <v>46.34804784005982</v>
      </c>
      <c r="H754" s="7">
        <v>2540</v>
      </c>
      <c r="I754" s="5">
        <v>2564</v>
      </c>
      <c r="J754" s="10" t="s">
        <v>1791</v>
      </c>
      <c r="K754" s="10" t="s">
        <v>2037</v>
      </c>
      <c r="L754" s="10" t="s">
        <v>3969</v>
      </c>
      <c r="M754" s="10" t="s">
        <v>1262</v>
      </c>
      <c r="N754" s="88"/>
      <c r="P754" s="23">
        <v>3.6</v>
      </c>
      <c r="Q754" s="88">
        <v>0.6</v>
      </c>
      <c r="R754" s="10">
        <v>12</v>
      </c>
      <c r="S754" s="10" t="s">
        <v>3678</v>
      </c>
      <c r="W754" s="103"/>
      <c r="X754" s="88"/>
      <c r="Y754" s="221">
        <v>7.9</v>
      </c>
      <c r="Z754" s="222">
        <v>0.8</v>
      </c>
      <c r="AA754" s="222">
        <v>10</v>
      </c>
      <c r="AB754" s="10" t="s">
        <v>3243</v>
      </c>
    </row>
    <row r="755" spans="1:28" s="10" customFormat="1">
      <c r="A755" s="5">
        <v>747</v>
      </c>
      <c r="B755" s="5" t="s">
        <v>3632</v>
      </c>
      <c r="C755" s="10" t="s">
        <v>3072</v>
      </c>
      <c r="D755" s="10">
        <v>632.94000000000005</v>
      </c>
      <c r="E755" s="10">
        <v>128.33000000000001</v>
      </c>
      <c r="F755" s="179">
        <v>7.8662057305403614</v>
      </c>
      <c r="G755" s="179">
        <v>46.305566298800095</v>
      </c>
      <c r="H755" s="7">
        <v>650</v>
      </c>
      <c r="I755" s="5">
        <v>651</v>
      </c>
      <c r="J755" s="10" t="s">
        <v>3073</v>
      </c>
      <c r="K755" s="10" t="s">
        <v>2037</v>
      </c>
      <c r="L755" s="10" t="s">
        <v>3008</v>
      </c>
      <c r="M755" s="10" t="s">
        <v>1262</v>
      </c>
      <c r="N755" s="88"/>
      <c r="P755" s="23">
        <v>1.7</v>
      </c>
      <c r="Q755" s="88">
        <v>0.2</v>
      </c>
      <c r="R755" s="10" t="s">
        <v>975</v>
      </c>
      <c r="S755" s="10" t="s">
        <v>3678</v>
      </c>
      <c r="T755" s="10">
        <v>14.46</v>
      </c>
      <c r="V755" s="10">
        <v>1.73</v>
      </c>
      <c r="W755" s="103">
        <v>50</v>
      </c>
      <c r="X755" s="88"/>
      <c r="Y755" s="221">
        <v>8</v>
      </c>
      <c r="Z755" s="222">
        <v>0.8</v>
      </c>
      <c r="AA755" s="222">
        <v>10</v>
      </c>
      <c r="AB755" s="10" t="s">
        <v>3243</v>
      </c>
    </row>
    <row r="756" spans="1:28" s="10" customFormat="1">
      <c r="A756" s="5">
        <v>748</v>
      </c>
      <c r="B756" s="5" t="s">
        <v>3633</v>
      </c>
      <c r="C756" s="10" t="s">
        <v>3585</v>
      </c>
      <c r="D756" s="10">
        <v>621.04999999999995</v>
      </c>
      <c r="E756" s="10">
        <v>144.19999999999999</v>
      </c>
      <c r="F756" s="179">
        <v>7.7125915417748905</v>
      </c>
      <c r="G756" s="179">
        <v>46.448803382436786</v>
      </c>
      <c r="H756" s="7">
        <v>1220</v>
      </c>
      <c r="I756" s="5"/>
      <c r="J756" s="10" t="s">
        <v>3586</v>
      </c>
      <c r="K756" s="10" t="s">
        <v>2038</v>
      </c>
      <c r="L756" s="10" t="s">
        <v>3470</v>
      </c>
      <c r="M756" s="10" t="s">
        <v>792</v>
      </c>
      <c r="N756" s="88"/>
      <c r="P756" s="23">
        <v>4.5999999999999996</v>
      </c>
      <c r="Q756" s="88">
        <v>0.6</v>
      </c>
      <c r="R756" s="10">
        <v>12</v>
      </c>
      <c r="S756" s="10" t="s">
        <v>3678</v>
      </c>
      <c r="W756" s="103"/>
      <c r="X756" s="88"/>
      <c r="Y756" s="221"/>
      <c r="Z756" s="222"/>
      <c r="AA756" s="222"/>
    </row>
    <row r="757" spans="1:28" s="10" customFormat="1">
      <c r="A757" s="5">
        <v>749</v>
      </c>
      <c r="B757" s="5" t="s">
        <v>3634</v>
      </c>
      <c r="C757" s="10" t="s">
        <v>3944</v>
      </c>
      <c r="D757" s="10">
        <v>621.70000000000005</v>
      </c>
      <c r="E757" s="10">
        <v>141.25</v>
      </c>
      <c r="F757" s="179">
        <v>7.7209127847616941</v>
      </c>
      <c r="G757" s="179">
        <v>46.422245747627038</v>
      </c>
      <c r="H757" s="7">
        <v>1220</v>
      </c>
      <c r="I757" s="5"/>
      <c r="J757" s="10" t="s">
        <v>5655</v>
      </c>
      <c r="K757" s="10" t="s">
        <v>2038</v>
      </c>
      <c r="L757" s="10" t="s">
        <v>3470</v>
      </c>
      <c r="M757" s="10" t="s">
        <v>792</v>
      </c>
      <c r="N757" s="88"/>
      <c r="P757" s="23">
        <v>3.3</v>
      </c>
      <c r="Q757" s="88">
        <v>0.6</v>
      </c>
      <c r="R757" s="10">
        <v>12</v>
      </c>
      <c r="S757" s="10" t="s">
        <v>3678</v>
      </c>
      <c r="W757" s="103"/>
      <c r="X757" s="88"/>
      <c r="Y757" s="221"/>
      <c r="Z757" s="222"/>
      <c r="AA757" s="222"/>
    </row>
    <row r="758" spans="1:28" s="10" customFormat="1">
      <c r="A758" s="5">
        <v>750</v>
      </c>
      <c r="B758" s="5" t="s">
        <v>3635</v>
      </c>
      <c r="C758" s="10" t="s">
        <v>5660</v>
      </c>
      <c r="D758" s="10">
        <v>623.49</v>
      </c>
      <c r="E758" s="10">
        <v>141.94999999999999</v>
      </c>
      <c r="F758" s="179">
        <v>7.744232490825941</v>
      </c>
      <c r="G758" s="179">
        <v>46.428482338022633</v>
      </c>
      <c r="H758" s="7">
        <v>3293</v>
      </c>
      <c r="I758" s="5">
        <v>3178</v>
      </c>
      <c r="J758" s="10" t="s">
        <v>3945</v>
      </c>
      <c r="K758" s="10" t="s">
        <v>2038</v>
      </c>
      <c r="L758" s="10" t="s">
        <v>650</v>
      </c>
      <c r="M758" s="10" t="s">
        <v>792</v>
      </c>
      <c r="N758" s="88"/>
      <c r="P758" s="23">
        <v>5.5</v>
      </c>
      <c r="Q758" s="88">
        <v>0.7</v>
      </c>
      <c r="R758" s="10">
        <v>12</v>
      </c>
      <c r="S758" s="10" t="s">
        <v>3678</v>
      </c>
      <c r="W758" s="103"/>
      <c r="X758" s="88"/>
      <c r="Y758" s="221"/>
      <c r="Z758" s="222"/>
      <c r="AA758" s="222"/>
    </row>
    <row r="759" spans="1:28">
      <c r="A759" s="5">
        <v>751</v>
      </c>
      <c r="B759" s="5" t="s">
        <v>3636</v>
      </c>
      <c r="C759" s="5" t="s">
        <v>1377</v>
      </c>
      <c r="D759" s="5">
        <v>650.4</v>
      </c>
      <c r="E759" s="5">
        <v>115.2</v>
      </c>
      <c r="F759" s="179">
        <v>8.0914141800129418</v>
      </c>
      <c r="G759" s="179">
        <v>46.18637609390548</v>
      </c>
      <c r="H759" s="6">
        <v>1160</v>
      </c>
      <c r="I759" s="5">
        <v>1253</v>
      </c>
      <c r="J759" s="5" t="s">
        <v>4107</v>
      </c>
      <c r="K759" s="5" t="s">
        <v>2038</v>
      </c>
      <c r="L759" s="5" t="s">
        <v>3755</v>
      </c>
      <c r="M759" s="5" t="s">
        <v>4535</v>
      </c>
      <c r="P759" s="9">
        <v>2.9</v>
      </c>
      <c r="Q759" s="65">
        <v>0.6</v>
      </c>
      <c r="R759" s="5" t="s">
        <v>3757</v>
      </c>
      <c r="S759" s="5" t="s">
        <v>4536</v>
      </c>
      <c r="T759" s="5">
        <v>13.96</v>
      </c>
      <c r="V759" s="5">
        <v>1.28</v>
      </c>
      <c r="W759" s="57">
        <v>38</v>
      </c>
    </row>
    <row r="760" spans="1:28">
      <c r="A760" s="5">
        <v>752</v>
      </c>
      <c r="B760" s="5" t="s">
        <v>3158</v>
      </c>
      <c r="C760" s="5" t="s">
        <v>3534</v>
      </c>
      <c r="D760" s="5">
        <v>653.96</v>
      </c>
      <c r="E760" s="5">
        <v>116.3</v>
      </c>
      <c r="F760" s="179">
        <v>8.1376474704735475</v>
      </c>
      <c r="G760" s="179">
        <v>46.195995068230651</v>
      </c>
      <c r="H760" s="6">
        <v>860</v>
      </c>
      <c r="I760" s="5">
        <v>1161</v>
      </c>
      <c r="J760" s="5" t="s">
        <v>3535</v>
      </c>
      <c r="K760" s="5" t="s">
        <v>2037</v>
      </c>
      <c r="L760" s="5" t="s">
        <v>3755</v>
      </c>
      <c r="M760" s="5" t="s">
        <v>3756</v>
      </c>
      <c r="P760" s="9">
        <v>2.4</v>
      </c>
      <c r="Q760" s="65">
        <v>0.6</v>
      </c>
      <c r="R760" s="5" t="s">
        <v>3757</v>
      </c>
      <c r="S760" s="5" t="s">
        <v>5589</v>
      </c>
      <c r="T760" s="5">
        <v>13.96</v>
      </c>
      <c r="V760" s="5">
        <v>1.28</v>
      </c>
      <c r="W760" s="57">
        <v>38</v>
      </c>
      <c r="Y760" s="219">
        <v>9.4</v>
      </c>
      <c r="Z760" s="172">
        <v>1</v>
      </c>
      <c r="AA760" s="172">
        <v>10</v>
      </c>
      <c r="AB760" s="5" t="s">
        <v>3243</v>
      </c>
    </row>
    <row r="761" spans="1:28">
      <c r="A761" s="5">
        <v>753</v>
      </c>
      <c r="B761" s="5" t="s">
        <v>3159</v>
      </c>
      <c r="C761" s="5" t="s">
        <v>704</v>
      </c>
      <c r="D761" s="5">
        <v>652.66999999999996</v>
      </c>
      <c r="E761" s="5">
        <v>113.5</v>
      </c>
      <c r="F761" s="179">
        <v>8.1206222613275667</v>
      </c>
      <c r="G761" s="179">
        <v>46.170910600788282</v>
      </c>
      <c r="H761" s="6">
        <v>1280</v>
      </c>
      <c r="I761" s="5">
        <v>1329</v>
      </c>
      <c r="J761" s="5" t="s">
        <v>705</v>
      </c>
      <c r="K761" s="5" t="s">
        <v>2038</v>
      </c>
      <c r="L761" s="5" t="s">
        <v>650</v>
      </c>
      <c r="M761" s="5" t="s">
        <v>4957</v>
      </c>
      <c r="P761" s="9">
        <v>3.4</v>
      </c>
      <c r="Q761" s="65">
        <v>0.9</v>
      </c>
      <c r="R761" s="5" t="s">
        <v>3757</v>
      </c>
      <c r="S761" s="5" t="s">
        <v>798</v>
      </c>
      <c r="T761" s="5">
        <v>13.81</v>
      </c>
      <c r="V761" s="5">
        <v>1.48</v>
      </c>
      <c r="W761" s="57">
        <v>56</v>
      </c>
    </row>
    <row r="762" spans="1:28">
      <c r="A762" s="5">
        <v>754</v>
      </c>
      <c r="B762" s="5" t="s">
        <v>3160</v>
      </c>
      <c r="C762" s="5" t="s">
        <v>2721</v>
      </c>
      <c r="D762" s="5">
        <v>1050.73</v>
      </c>
      <c r="E762" s="5">
        <v>216.89099999999999</v>
      </c>
      <c r="F762" s="179">
        <v>13.365148956226449</v>
      </c>
      <c r="G762" s="179">
        <v>46.949670700323132</v>
      </c>
      <c r="H762" s="6">
        <v>2963</v>
      </c>
      <c r="I762" s="45">
        <v>2609.5</v>
      </c>
      <c r="J762" s="5" t="s">
        <v>4278</v>
      </c>
      <c r="K762" s="5" t="s">
        <v>2038</v>
      </c>
      <c r="P762" s="9">
        <v>23.4</v>
      </c>
      <c r="Q762" s="65">
        <v>1.6</v>
      </c>
      <c r="R762" s="5" t="s">
        <v>1759</v>
      </c>
      <c r="S762" s="5" t="s">
        <v>1390</v>
      </c>
    </row>
    <row r="763" spans="1:28">
      <c r="A763" s="5">
        <v>755</v>
      </c>
      <c r="B763" s="5" t="s">
        <v>6095</v>
      </c>
      <c r="C763" s="5" t="s">
        <v>2723</v>
      </c>
      <c r="D763" s="5">
        <v>1023.873</v>
      </c>
      <c r="E763" s="5">
        <v>221.88300000000001</v>
      </c>
      <c r="F763" s="179">
        <v>13.017902138438693</v>
      </c>
      <c r="G763" s="179">
        <v>47.012191779629738</v>
      </c>
      <c r="H763" s="6">
        <v>2340</v>
      </c>
      <c r="I763" s="5">
        <v>2298</v>
      </c>
      <c r="J763" s="5" t="s">
        <v>1065</v>
      </c>
      <c r="K763" s="5" t="s">
        <v>2037</v>
      </c>
      <c r="P763" s="9">
        <v>13.2</v>
      </c>
      <c r="Q763" s="65">
        <v>1.2</v>
      </c>
      <c r="R763" s="5" t="s">
        <v>1759</v>
      </c>
      <c r="S763" s="5" t="s">
        <v>1390</v>
      </c>
      <c r="Y763" s="219">
        <v>21.5</v>
      </c>
      <c r="Z763" s="172">
        <v>0.7</v>
      </c>
      <c r="AA763" s="172">
        <v>20</v>
      </c>
      <c r="AB763" s="5" t="s">
        <v>5768</v>
      </c>
    </row>
    <row r="764" spans="1:28">
      <c r="A764" s="5">
        <v>756</v>
      </c>
      <c r="B764" s="5" t="s">
        <v>3161</v>
      </c>
      <c r="C764" s="5" t="s">
        <v>4827</v>
      </c>
      <c r="D764" s="5">
        <v>1026.7909999999999</v>
      </c>
      <c r="E764" s="5">
        <v>218.99600000000001</v>
      </c>
      <c r="F764" s="179">
        <v>13.053455033381852</v>
      </c>
      <c r="G764" s="179">
        <v>46.984413736120686</v>
      </c>
      <c r="H764" s="6">
        <v>1350</v>
      </c>
      <c r="I764" s="5">
        <v>1431</v>
      </c>
      <c r="J764" s="5" t="s">
        <v>5776</v>
      </c>
      <c r="K764" s="5" t="s">
        <v>2037</v>
      </c>
      <c r="P764" s="9">
        <v>10.4</v>
      </c>
      <c r="Q764" s="65">
        <v>0.9</v>
      </c>
      <c r="R764" s="5" t="s">
        <v>1759</v>
      </c>
      <c r="S764" s="5" t="s">
        <v>1390</v>
      </c>
      <c r="Y764" s="219">
        <v>18</v>
      </c>
      <c r="Z764" s="172">
        <v>0.8</v>
      </c>
      <c r="AA764" s="172">
        <v>12</v>
      </c>
      <c r="AB764" s="5" t="s">
        <v>5768</v>
      </c>
    </row>
    <row r="765" spans="1:28">
      <c r="A765" s="5">
        <v>757</v>
      </c>
      <c r="B765" s="5" t="s">
        <v>3162</v>
      </c>
      <c r="C765" s="5" t="s">
        <v>4832</v>
      </c>
      <c r="D765" s="5">
        <v>1039.2149999999999</v>
      </c>
      <c r="E765" s="5">
        <v>219.77600000000001</v>
      </c>
      <c r="F765" s="179">
        <v>13.217089574084817</v>
      </c>
      <c r="G765" s="179">
        <v>46.983287011466459</v>
      </c>
      <c r="H765" s="6">
        <v>1490</v>
      </c>
      <c r="I765" s="5">
        <v>1521</v>
      </c>
      <c r="J765" s="5" t="s">
        <v>1061</v>
      </c>
      <c r="K765" s="5" t="s">
        <v>2037</v>
      </c>
      <c r="P765" s="9">
        <v>16.2</v>
      </c>
      <c r="Q765" s="65">
        <v>0.9</v>
      </c>
      <c r="R765" s="5" t="s">
        <v>3757</v>
      </c>
      <c r="S765" s="5" t="s">
        <v>1390</v>
      </c>
      <c r="Y765" s="219">
        <v>18.5</v>
      </c>
      <c r="Z765" s="172">
        <v>1.2</v>
      </c>
      <c r="AA765" s="172">
        <v>13</v>
      </c>
      <c r="AB765" s="5" t="s">
        <v>5768</v>
      </c>
    </row>
    <row r="766" spans="1:28">
      <c r="A766" s="5">
        <v>758</v>
      </c>
      <c r="B766" s="5" t="s">
        <v>3163</v>
      </c>
      <c r="C766" s="5" t="s">
        <v>4833</v>
      </c>
      <c r="D766" s="5">
        <v>1016.614</v>
      </c>
      <c r="E766" s="5">
        <v>226.07499999999999</v>
      </c>
      <c r="F766" s="179">
        <v>12.926532827911874</v>
      </c>
      <c r="G766" s="179">
        <v>47.054416594975145</v>
      </c>
      <c r="H766" s="6">
        <v>2480</v>
      </c>
      <c r="I766" s="5">
        <v>2505</v>
      </c>
      <c r="J766" s="5" t="s">
        <v>1062</v>
      </c>
      <c r="K766" s="5" t="s">
        <v>2037</v>
      </c>
      <c r="P766" s="9">
        <v>13.3</v>
      </c>
      <c r="Q766" s="65">
        <v>1</v>
      </c>
      <c r="R766" s="5" t="s">
        <v>3757</v>
      </c>
      <c r="S766" s="5" t="s">
        <v>1390</v>
      </c>
      <c r="Y766" s="219">
        <v>17.5</v>
      </c>
      <c r="Z766" s="172">
        <v>0.8</v>
      </c>
      <c r="AA766" s="172">
        <v>16</v>
      </c>
      <c r="AB766" s="5" t="s">
        <v>5768</v>
      </c>
    </row>
    <row r="767" spans="1:28">
      <c r="A767" s="5">
        <v>759</v>
      </c>
      <c r="B767" s="5" t="s">
        <v>3164</v>
      </c>
      <c r="C767" s="5" t="s">
        <v>4633</v>
      </c>
      <c r="D767" s="5">
        <v>1035.549</v>
      </c>
      <c r="E767" s="5">
        <v>226.72200000000001</v>
      </c>
      <c r="F767" s="179">
        <v>13.175730081294567</v>
      </c>
      <c r="G767" s="179">
        <v>47.048023100107734</v>
      </c>
      <c r="H767" s="6">
        <v>2150</v>
      </c>
      <c r="I767" s="5">
        <v>2169</v>
      </c>
      <c r="J767" s="5" t="s">
        <v>1235</v>
      </c>
      <c r="K767" s="5" t="s">
        <v>2037</v>
      </c>
      <c r="P767" s="9">
        <v>10.6</v>
      </c>
      <c r="Q767" s="65">
        <v>0.7</v>
      </c>
      <c r="R767" s="5" t="s">
        <v>3757</v>
      </c>
      <c r="S767" s="5" t="s">
        <v>1390</v>
      </c>
      <c r="Y767" s="219">
        <v>17.5</v>
      </c>
      <c r="Z767" s="172">
        <v>1</v>
      </c>
      <c r="AA767" s="172">
        <v>13</v>
      </c>
      <c r="AB767" s="5" t="s">
        <v>5768</v>
      </c>
    </row>
    <row r="768" spans="1:28">
      <c r="A768" s="5">
        <v>760</v>
      </c>
      <c r="B768" s="5" t="s">
        <v>3165</v>
      </c>
      <c r="C768" s="5" t="s">
        <v>4627</v>
      </c>
      <c r="D768" s="5">
        <v>1034.912</v>
      </c>
      <c r="E768" s="5">
        <v>232.21799999999999</v>
      </c>
      <c r="F768" s="179">
        <v>13.172674953931212</v>
      </c>
      <c r="G768" s="179">
        <v>47.097748016258464</v>
      </c>
      <c r="H768" s="6">
        <v>2490</v>
      </c>
      <c r="I768" s="5">
        <v>2316</v>
      </c>
      <c r="J768" s="5" t="s">
        <v>1231</v>
      </c>
      <c r="K768" s="5" t="s">
        <v>2037</v>
      </c>
      <c r="P768" s="9">
        <v>11.2</v>
      </c>
      <c r="Q768" s="65">
        <v>0.8</v>
      </c>
      <c r="R768" s="5" t="s">
        <v>1759</v>
      </c>
      <c r="S768" s="5" t="s">
        <v>1390</v>
      </c>
      <c r="Y768" s="219">
        <v>18.399999999999999</v>
      </c>
      <c r="Z768" s="172">
        <v>1.5</v>
      </c>
      <c r="AA768" s="172">
        <v>17</v>
      </c>
      <c r="AB768" s="5" t="s">
        <v>5768</v>
      </c>
    </row>
    <row r="769" spans="1:29">
      <c r="A769" s="5">
        <v>761</v>
      </c>
      <c r="B769" s="5" t="s">
        <v>3390</v>
      </c>
      <c r="C769" s="5" t="s">
        <v>4628</v>
      </c>
      <c r="D769" s="5">
        <v>1032.354</v>
      </c>
      <c r="E769" s="5">
        <v>235.994</v>
      </c>
      <c r="F769" s="179">
        <v>13.142695228704516</v>
      </c>
      <c r="G769" s="179">
        <v>47.133302678461625</v>
      </c>
      <c r="H769" s="6">
        <v>940</v>
      </c>
      <c r="I769" s="5">
        <v>968</v>
      </c>
      <c r="J769" s="5" t="s">
        <v>4705</v>
      </c>
      <c r="K769" s="5" t="s">
        <v>2037</v>
      </c>
      <c r="P769" s="9">
        <v>12.5</v>
      </c>
      <c r="Q769" s="65">
        <v>1.3</v>
      </c>
      <c r="R769" s="5" t="s">
        <v>1759</v>
      </c>
      <c r="S769" s="5" t="s">
        <v>1390</v>
      </c>
      <c r="Y769" s="219">
        <v>16.3</v>
      </c>
      <c r="Z769" s="172">
        <v>0.9</v>
      </c>
      <c r="AA769" s="172">
        <v>10</v>
      </c>
      <c r="AB769" s="5" t="s">
        <v>5768</v>
      </c>
    </row>
    <row r="770" spans="1:29">
      <c r="A770" s="5">
        <v>762</v>
      </c>
      <c r="B770" s="5" t="s">
        <v>6096</v>
      </c>
      <c r="C770" s="5" t="s">
        <v>2753</v>
      </c>
      <c r="D770" s="5">
        <v>1020.809</v>
      </c>
      <c r="E770" s="5">
        <v>221.2</v>
      </c>
      <c r="F770" s="179">
        <v>12.977067488318603</v>
      </c>
      <c r="G770" s="179">
        <v>47.008018461577244</v>
      </c>
      <c r="H770" s="6">
        <v>2170</v>
      </c>
      <c r="I770" s="5">
        <v>2164</v>
      </c>
      <c r="J770" s="5" t="s">
        <v>1064</v>
      </c>
      <c r="K770" s="5" t="s">
        <v>2037</v>
      </c>
      <c r="P770" s="9">
        <v>11.4</v>
      </c>
      <c r="Q770" s="65">
        <v>1</v>
      </c>
      <c r="R770" s="5" t="s">
        <v>1759</v>
      </c>
      <c r="S770" s="5" t="s">
        <v>1390</v>
      </c>
      <c r="Y770" s="219">
        <v>17.5</v>
      </c>
      <c r="Z770" s="172">
        <v>1</v>
      </c>
      <c r="AA770" s="172">
        <v>16</v>
      </c>
      <c r="AB770" s="5" t="s">
        <v>5768</v>
      </c>
      <c r="AC770" s="5" t="s">
        <v>1361</v>
      </c>
    </row>
    <row r="771" spans="1:29">
      <c r="A771" s="5">
        <v>763</v>
      </c>
      <c r="B771" s="5" t="s">
        <v>3391</v>
      </c>
      <c r="C771" s="5" t="s">
        <v>2757</v>
      </c>
      <c r="D771" s="5">
        <v>1015.4349999999999</v>
      </c>
      <c r="E771" s="5">
        <v>214.167</v>
      </c>
      <c r="F771" s="179">
        <v>12.900103142535151</v>
      </c>
      <c r="G771" s="179">
        <v>46.948302459714213</v>
      </c>
      <c r="H771" s="6">
        <v>1000</v>
      </c>
      <c r="I771" s="5">
        <v>969</v>
      </c>
      <c r="J771" s="5" t="s">
        <v>4281</v>
      </c>
      <c r="K771" s="5" t="s">
        <v>2037</v>
      </c>
      <c r="P771" s="9">
        <v>15</v>
      </c>
      <c r="Q771" s="65">
        <v>2.2999999999999998</v>
      </c>
      <c r="R771" s="5" t="s">
        <v>782</v>
      </c>
      <c r="S771" s="5" t="s">
        <v>1390</v>
      </c>
      <c r="Y771" s="219">
        <v>34.200000000000003</v>
      </c>
      <c r="Z771" s="172">
        <v>1.6</v>
      </c>
      <c r="AA771" s="172">
        <v>20</v>
      </c>
      <c r="AB771" s="5" t="s">
        <v>5768</v>
      </c>
      <c r="AC771" s="5" t="s">
        <v>1361</v>
      </c>
    </row>
    <row r="772" spans="1:29">
      <c r="A772" s="5">
        <v>764</v>
      </c>
      <c r="B772" s="5" t="s">
        <v>3392</v>
      </c>
      <c r="C772" s="5" t="s">
        <v>2499</v>
      </c>
      <c r="D772" s="5">
        <v>1037.268</v>
      </c>
      <c r="E772" s="5">
        <v>211.36699999999999</v>
      </c>
      <c r="F772" s="179">
        <v>13.183438953067313</v>
      </c>
      <c r="G772" s="179">
        <v>46.909136806731198</v>
      </c>
      <c r="H772" s="6">
        <v>1910</v>
      </c>
      <c r="I772" s="5">
        <v>1863</v>
      </c>
      <c r="J772" s="5" t="s">
        <v>1232</v>
      </c>
      <c r="K772" s="5" t="s">
        <v>2037</v>
      </c>
      <c r="P772" s="9">
        <v>13.5</v>
      </c>
      <c r="Q772" s="65">
        <v>1.1000000000000001</v>
      </c>
      <c r="R772" s="5" t="s">
        <v>1759</v>
      </c>
      <c r="S772" s="5" t="s">
        <v>1390</v>
      </c>
      <c r="Y772" s="219">
        <v>43.2</v>
      </c>
      <c r="Z772" s="172">
        <v>2.2000000000000002</v>
      </c>
      <c r="AA772" s="172">
        <v>20</v>
      </c>
      <c r="AB772" s="5" t="s">
        <v>5768</v>
      </c>
      <c r="AC772" s="5" t="s">
        <v>1361</v>
      </c>
    </row>
    <row r="773" spans="1:29">
      <c r="A773" s="5">
        <v>765</v>
      </c>
      <c r="B773" s="5" t="s">
        <v>3393</v>
      </c>
      <c r="C773" s="5" t="s">
        <v>2500</v>
      </c>
      <c r="D773" s="5">
        <v>1038.0309999999999</v>
      </c>
      <c r="E773" s="5">
        <v>212.25899999999999</v>
      </c>
      <c r="F773" s="179">
        <v>13.194290153997095</v>
      </c>
      <c r="G773" s="179">
        <v>46.916635464806582</v>
      </c>
      <c r="H773" s="6">
        <v>1280</v>
      </c>
      <c r="I773" s="5">
        <v>1248</v>
      </c>
      <c r="J773" s="5" t="s">
        <v>5314</v>
      </c>
      <c r="K773" s="5" t="s">
        <v>2037</v>
      </c>
      <c r="P773" s="9">
        <v>14.8</v>
      </c>
      <c r="Q773" s="65">
        <v>1.4</v>
      </c>
      <c r="R773" s="5" t="s">
        <v>1759</v>
      </c>
      <c r="S773" s="5" t="s">
        <v>1390</v>
      </c>
      <c r="Y773" s="219">
        <v>38.700000000000003</v>
      </c>
      <c r="Z773" s="172">
        <v>1.9</v>
      </c>
      <c r="AA773" s="172">
        <v>20</v>
      </c>
      <c r="AB773" s="5" t="s">
        <v>5768</v>
      </c>
      <c r="AC773" s="5" t="s">
        <v>1361</v>
      </c>
    </row>
    <row r="774" spans="1:29">
      <c r="A774" s="5">
        <v>766</v>
      </c>
      <c r="B774" s="5" t="s">
        <v>3394</v>
      </c>
      <c r="C774" s="5" t="s">
        <v>2502</v>
      </c>
      <c r="D774" s="5">
        <v>1043.085</v>
      </c>
      <c r="E774" s="5">
        <v>196.19</v>
      </c>
      <c r="F774" s="179">
        <v>13.244784417249031</v>
      </c>
      <c r="G774" s="179">
        <v>46.769125589805803</v>
      </c>
      <c r="H774" s="6">
        <v>985</v>
      </c>
      <c r="I774" s="5">
        <v>1001</v>
      </c>
      <c r="J774" s="5" t="s">
        <v>5782</v>
      </c>
      <c r="K774" s="5" t="s">
        <v>2037</v>
      </c>
      <c r="P774" s="9">
        <v>25.5</v>
      </c>
      <c r="Q774" s="65">
        <v>4.0999999999999996</v>
      </c>
      <c r="R774" s="5" t="s">
        <v>1759</v>
      </c>
      <c r="S774" s="5" t="s">
        <v>1390</v>
      </c>
      <c r="Y774" s="219">
        <v>75</v>
      </c>
      <c r="Z774" s="172">
        <v>3.7</v>
      </c>
      <c r="AA774" s="172">
        <v>20</v>
      </c>
      <c r="AB774" s="5" t="s">
        <v>5768</v>
      </c>
      <c r="AC774" s="5" t="s">
        <v>1361</v>
      </c>
    </row>
    <row r="775" spans="1:29">
      <c r="A775" s="5">
        <v>767</v>
      </c>
      <c r="B775" s="5" t="s">
        <v>3395</v>
      </c>
      <c r="C775" s="5" t="s">
        <v>2503</v>
      </c>
      <c r="D775" s="5">
        <v>1043.547</v>
      </c>
      <c r="E775" s="5">
        <v>195.41800000000001</v>
      </c>
      <c r="F775" s="179">
        <v>13.250064633624252</v>
      </c>
      <c r="G775" s="179">
        <v>46.76189197274455</v>
      </c>
      <c r="H775" s="6">
        <v>640</v>
      </c>
      <c r="I775" s="5">
        <v>711</v>
      </c>
      <c r="J775" s="5" t="s">
        <v>5783</v>
      </c>
      <c r="K775" s="5" t="s">
        <v>2037</v>
      </c>
      <c r="P775" s="9">
        <v>23.4</v>
      </c>
      <c r="Q775" s="65">
        <v>3</v>
      </c>
      <c r="R775" s="5" t="s">
        <v>1759</v>
      </c>
      <c r="S775" s="5" t="s">
        <v>1390</v>
      </c>
      <c r="Y775" s="219">
        <v>77.3</v>
      </c>
      <c r="Z775" s="172">
        <v>4.0999999999999996</v>
      </c>
      <c r="AA775" s="172">
        <v>16</v>
      </c>
      <c r="AB775" s="5" t="s">
        <v>5768</v>
      </c>
      <c r="AC775" s="5" t="s">
        <v>1361</v>
      </c>
    </row>
    <row r="776" spans="1:29">
      <c r="A776" s="5">
        <v>768</v>
      </c>
      <c r="B776" s="5" t="s">
        <v>3396</v>
      </c>
      <c r="C776" s="5" t="s">
        <v>5252</v>
      </c>
      <c r="D776" s="5">
        <v>1017.163</v>
      </c>
      <c r="E776" s="5">
        <v>197.01499999999999</v>
      </c>
      <c r="F776" s="179">
        <v>12.906987230936231</v>
      </c>
      <c r="G776" s="179">
        <v>46.793303383497118</v>
      </c>
      <c r="H776" s="6">
        <v>950</v>
      </c>
      <c r="I776" s="5">
        <v>922</v>
      </c>
      <c r="J776" s="5" t="s">
        <v>5774</v>
      </c>
      <c r="K776" s="5" t="s">
        <v>2037</v>
      </c>
      <c r="P776" s="9">
        <v>15</v>
      </c>
      <c r="Q776" s="65">
        <v>1.2</v>
      </c>
      <c r="R776" s="5" t="s">
        <v>3757</v>
      </c>
      <c r="S776" s="5" t="s">
        <v>1390</v>
      </c>
      <c r="Y776" s="219">
        <v>160</v>
      </c>
      <c r="Z776" s="172">
        <v>10</v>
      </c>
      <c r="AA776" s="172">
        <v>20</v>
      </c>
      <c r="AB776" s="5" t="s">
        <v>5768</v>
      </c>
      <c r="AC776" s="5" t="s">
        <v>1361</v>
      </c>
    </row>
    <row r="777" spans="1:29">
      <c r="A777" s="5">
        <v>769</v>
      </c>
      <c r="B777" s="5" t="s">
        <v>3397</v>
      </c>
      <c r="C777" s="5" t="s">
        <v>5254</v>
      </c>
      <c r="D777" s="5">
        <v>1013.616</v>
      </c>
      <c r="E777" s="5">
        <v>204.941</v>
      </c>
      <c r="F777" s="179">
        <v>12.86784919294508</v>
      </c>
      <c r="G777" s="179">
        <v>46.866647851404181</v>
      </c>
      <c r="H777" s="6">
        <v>1100</v>
      </c>
      <c r="I777" s="5">
        <v>1152</v>
      </c>
      <c r="J777" s="5" t="s">
        <v>5773</v>
      </c>
      <c r="K777" s="5" t="s">
        <v>2037</v>
      </c>
      <c r="P777" s="9">
        <v>16.8</v>
      </c>
      <c r="Q777" s="65">
        <v>1.3</v>
      </c>
      <c r="R777" s="5" t="s">
        <v>1759</v>
      </c>
      <c r="S777" s="5" t="s">
        <v>1390</v>
      </c>
      <c r="Y777" s="219">
        <v>51.1</v>
      </c>
      <c r="Z777" s="172">
        <v>2.2999999999999998</v>
      </c>
      <c r="AA777" s="172">
        <v>15</v>
      </c>
      <c r="AB777" s="5" t="s">
        <v>5768</v>
      </c>
      <c r="AC777" s="5" t="s">
        <v>1361</v>
      </c>
    </row>
    <row r="778" spans="1:29">
      <c r="A778" s="5">
        <v>770</v>
      </c>
      <c r="B778" s="5" t="s">
        <v>3644</v>
      </c>
      <c r="C778" s="5" t="s">
        <v>4862</v>
      </c>
      <c r="D778" s="5">
        <v>1052.0029999999999</v>
      </c>
      <c r="E778" s="5">
        <v>204.012</v>
      </c>
      <c r="F778" s="179">
        <v>13.368981574378605</v>
      </c>
      <c r="G778" s="179">
        <v>46.833282893977376</v>
      </c>
      <c r="H778" s="6">
        <v>570</v>
      </c>
      <c r="I778" s="5">
        <v>622</v>
      </c>
      <c r="J778" s="5" t="s">
        <v>5775</v>
      </c>
      <c r="K778" s="5" t="s">
        <v>2037</v>
      </c>
      <c r="P778" s="9">
        <v>13.8</v>
      </c>
      <c r="Q778" s="65">
        <v>1.9</v>
      </c>
      <c r="R778" s="5" t="s">
        <v>1759</v>
      </c>
      <c r="S778" s="5" t="s">
        <v>1390</v>
      </c>
      <c r="Y778" s="219">
        <v>60.3</v>
      </c>
      <c r="Z778" s="172">
        <v>3.6</v>
      </c>
      <c r="AA778" s="172">
        <v>17</v>
      </c>
      <c r="AB778" s="5" t="s">
        <v>5768</v>
      </c>
      <c r="AC778" s="5" t="s">
        <v>1361</v>
      </c>
    </row>
    <row r="779" spans="1:29">
      <c r="A779" s="5">
        <v>771</v>
      </c>
      <c r="B779" s="5" t="s">
        <v>3645</v>
      </c>
      <c r="C779" s="5" t="s">
        <v>774</v>
      </c>
      <c r="D779" s="5">
        <v>1047.1079999999999</v>
      </c>
      <c r="E779" s="5">
        <v>208.00700000000001</v>
      </c>
      <c r="F779" s="179">
        <v>13.30893165182667</v>
      </c>
      <c r="G779" s="179">
        <v>46.872434211198183</v>
      </c>
      <c r="H779" s="6">
        <v>720</v>
      </c>
      <c r="I779" s="5">
        <v>607</v>
      </c>
      <c r="J779" s="5" t="s">
        <v>1146</v>
      </c>
      <c r="K779" s="5" t="s">
        <v>2038</v>
      </c>
      <c r="P779" s="9">
        <v>8.8000000000000007</v>
      </c>
      <c r="Q779" s="65">
        <v>0.8</v>
      </c>
      <c r="R779" s="5" t="s">
        <v>1759</v>
      </c>
      <c r="S779" s="5" t="s">
        <v>1390</v>
      </c>
    </row>
    <row r="780" spans="1:29">
      <c r="A780" s="5">
        <v>772</v>
      </c>
      <c r="B780" s="5" t="s">
        <v>3646</v>
      </c>
      <c r="C780" s="5" t="s">
        <v>775</v>
      </c>
      <c r="D780" s="5">
        <v>1044.9059999999999</v>
      </c>
      <c r="E780" s="5">
        <v>210.297</v>
      </c>
      <c r="F780" s="179">
        <v>13.282373121710377</v>
      </c>
      <c r="G780" s="179">
        <v>46.894457069451406</v>
      </c>
      <c r="H780" s="6">
        <v>900</v>
      </c>
      <c r="I780" s="5">
        <v>879</v>
      </c>
      <c r="J780" s="5" t="s">
        <v>4280</v>
      </c>
      <c r="K780" s="5" t="s">
        <v>2038</v>
      </c>
      <c r="P780" s="9">
        <v>10.3</v>
      </c>
      <c r="Q780" s="65">
        <v>1.2</v>
      </c>
      <c r="R780" s="5" t="s">
        <v>3757</v>
      </c>
      <c r="S780" s="5" t="s">
        <v>1390</v>
      </c>
    </row>
    <row r="781" spans="1:29">
      <c r="A781" s="5">
        <v>773</v>
      </c>
      <c r="B781" s="5" t="s">
        <v>3647</v>
      </c>
      <c r="C781" s="5" t="s">
        <v>1391</v>
      </c>
      <c r="D781" s="5">
        <v>1039.0250000000001</v>
      </c>
      <c r="E781" s="5">
        <v>213.44</v>
      </c>
      <c r="F781" s="179">
        <v>13.208449556645323</v>
      </c>
      <c r="G781" s="179">
        <v>46.926572755496707</v>
      </c>
      <c r="H781" s="6">
        <v>820</v>
      </c>
      <c r="I781" s="5">
        <v>663</v>
      </c>
      <c r="J781" s="5" t="s">
        <v>5313</v>
      </c>
      <c r="K781" s="5" t="s">
        <v>2038</v>
      </c>
      <c r="P781" s="9">
        <v>8.8000000000000007</v>
      </c>
      <c r="Q781" s="65">
        <v>0.8</v>
      </c>
      <c r="R781" s="5" t="s">
        <v>1759</v>
      </c>
      <c r="S781" s="5" t="s">
        <v>1390</v>
      </c>
    </row>
    <row r="782" spans="1:29">
      <c r="A782" s="5">
        <v>774</v>
      </c>
      <c r="B782" s="5" t="s">
        <v>3648</v>
      </c>
      <c r="C782" s="5" t="s">
        <v>1392</v>
      </c>
      <c r="D782" s="5">
        <v>1041.297</v>
      </c>
      <c r="E782" s="5">
        <v>213.249</v>
      </c>
      <c r="F782" s="179">
        <v>13.238015909984458</v>
      </c>
      <c r="G782" s="179">
        <v>46.923350490531945</v>
      </c>
      <c r="H782" s="6">
        <v>790</v>
      </c>
      <c r="I782" s="5">
        <v>866</v>
      </c>
      <c r="J782" s="5" t="s">
        <v>5314</v>
      </c>
      <c r="K782" s="5" t="s">
        <v>2038</v>
      </c>
      <c r="P782" s="9">
        <v>9.8000000000000007</v>
      </c>
      <c r="Q782" s="65">
        <v>1.1000000000000001</v>
      </c>
      <c r="R782" s="5" t="s">
        <v>3757</v>
      </c>
      <c r="S782" s="5" t="s">
        <v>1390</v>
      </c>
    </row>
    <row r="783" spans="1:29">
      <c r="A783" s="5">
        <v>775</v>
      </c>
      <c r="B783" s="5" t="s">
        <v>3649</v>
      </c>
      <c r="C783" s="5" t="s">
        <v>1393</v>
      </c>
      <c r="D783" s="5">
        <v>1037.287</v>
      </c>
      <c r="E783" s="5">
        <v>212.39099999999999</v>
      </c>
      <c r="F783" s="179">
        <v>13.18467603166134</v>
      </c>
      <c r="G783" s="179">
        <v>46.918310859846301</v>
      </c>
      <c r="H783" s="6">
        <v>680</v>
      </c>
      <c r="I783" s="5">
        <v>1327</v>
      </c>
      <c r="J783" s="5" t="s">
        <v>5313</v>
      </c>
      <c r="K783" s="5" t="s">
        <v>2038</v>
      </c>
      <c r="P783" s="9">
        <v>7.4</v>
      </c>
      <c r="Q783" s="65">
        <v>0.8</v>
      </c>
      <c r="R783" s="5" t="s">
        <v>1759</v>
      </c>
      <c r="S783" s="5" t="s">
        <v>1390</v>
      </c>
    </row>
    <row r="784" spans="1:29">
      <c r="A784" s="5">
        <v>776</v>
      </c>
      <c r="B784" s="5" t="s">
        <v>3650</v>
      </c>
      <c r="C784" s="5" t="s">
        <v>2464</v>
      </c>
      <c r="D784" s="5">
        <v>1041.0139999999999</v>
      </c>
      <c r="E784" s="5">
        <v>210.518</v>
      </c>
      <c r="F784" s="179">
        <v>13.231651795926176</v>
      </c>
      <c r="G784" s="179">
        <v>46.899039412465491</v>
      </c>
      <c r="H784" s="6">
        <v>620</v>
      </c>
      <c r="I784" s="5">
        <v>1265</v>
      </c>
      <c r="J784" s="5" t="s">
        <v>4280</v>
      </c>
      <c r="K784" s="5" t="s">
        <v>2038</v>
      </c>
      <c r="P784" s="9">
        <v>11.7</v>
      </c>
      <c r="Q784" s="65">
        <v>1.3</v>
      </c>
      <c r="R784" s="5" t="s">
        <v>1759</v>
      </c>
      <c r="S784" s="5" t="s">
        <v>1390</v>
      </c>
    </row>
    <row r="785" spans="1:29">
      <c r="A785" s="5">
        <v>777</v>
      </c>
      <c r="B785" s="5" t="s">
        <v>3400</v>
      </c>
      <c r="C785" s="5" t="s">
        <v>2722</v>
      </c>
      <c r="D785" s="5">
        <v>1048.5820000000001</v>
      </c>
      <c r="E785" s="5">
        <v>215.584</v>
      </c>
      <c r="F785" s="179">
        <v>13.335714584791241</v>
      </c>
      <c r="G785" s="179">
        <v>46.939405059179975</v>
      </c>
      <c r="H785" s="6">
        <v>2350</v>
      </c>
      <c r="I785" s="5">
        <v>2104</v>
      </c>
      <c r="J785" s="5" t="s">
        <v>4279</v>
      </c>
      <c r="K785" s="5" t="s">
        <v>2038</v>
      </c>
      <c r="P785" s="9">
        <v>20</v>
      </c>
      <c r="Q785" s="65">
        <v>2.1</v>
      </c>
      <c r="R785" s="5" t="s">
        <v>1759</v>
      </c>
      <c r="S785" s="5" t="s">
        <v>1390</v>
      </c>
    </row>
    <row r="786" spans="1:29">
      <c r="A786" s="5">
        <v>778</v>
      </c>
      <c r="B786" s="5" t="s">
        <v>3401</v>
      </c>
      <c r="C786" s="5" t="s">
        <v>4828</v>
      </c>
      <c r="D786" s="5">
        <v>1045.114</v>
      </c>
      <c r="E786" s="5">
        <v>205.965</v>
      </c>
      <c r="F786" s="179">
        <v>13.280844446912903</v>
      </c>
      <c r="G786" s="179">
        <v>46.855457379468263</v>
      </c>
      <c r="H786" s="6">
        <v>2165</v>
      </c>
      <c r="I786" s="5">
        <v>1609</v>
      </c>
      <c r="J786" s="5" t="s">
        <v>5778</v>
      </c>
      <c r="K786" s="5" t="s">
        <v>2038</v>
      </c>
      <c r="P786" s="9">
        <v>22.8</v>
      </c>
      <c r="Q786" s="65">
        <v>2.7</v>
      </c>
      <c r="R786" s="5" t="s">
        <v>1759</v>
      </c>
      <c r="S786" s="5" t="s">
        <v>1390</v>
      </c>
    </row>
    <row r="787" spans="1:29">
      <c r="A787" s="5">
        <v>779</v>
      </c>
      <c r="B787" s="5" t="s">
        <v>3402</v>
      </c>
      <c r="C787" s="5" t="s">
        <v>4829</v>
      </c>
      <c r="D787" s="5">
        <v>1039.086</v>
      </c>
      <c r="E787" s="5">
        <v>206.745</v>
      </c>
      <c r="F787" s="179">
        <v>13.202763779961366</v>
      </c>
      <c r="G787" s="179">
        <v>46.866470785402548</v>
      </c>
      <c r="H787" s="6">
        <v>1500</v>
      </c>
      <c r="I787" s="5">
        <v>1270</v>
      </c>
      <c r="J787" s="5" t="s">
        <v>5779</v>
      </c>
      <c r="K787" s="5" t="s">
        <v>2038</v>
      </c>
      <c r="P787" s="9">
        <v>14.4</v>
      </c>
      <c r="Q787" s="65">
        <v>1.6</v>
      </c>
      <c r="R787" s="5" t="s">
        <v>1759</v>
      </c>
      <c r="S787" s="5" t="s">
        <v>1390</v>
      </c>
    </row>
    <row r="788" spans="1:29">
      <c r="A788" s="5">
        <v>780</v>
      </c>
      <c r="B788" s="5" t="s">
        <v>3403</v>
      </c>
      <c r="C788" s="5" t="s">
        <v>4830</v>
      </c>
      <c r="D788" s="5">
        <v>1042.5219999999999</v>
      </c>
      <c r="E788" s="5">
        <v>210.93600000000001</v>
      </c>
      <c r="F788" s="179">
        <v>13.251797097145328</v>
      </c>
      <c r="G788" s="179">
        <v>46.901784534912707</v>
      </c>
      <c r="H788" s="6">
        <v>930</v>
      </c>
      <c r="I788" s="5">
        <v>660</v>
      </c>
      <c r="J788" s="5" t="s">
        <v>4280</v>
      </c>
      <c r="K788" s="5" t="s">
        <v>2038</v>
      </c>
      <c r="P788" s="9">
        <v>11.9</v>
      </c>
      <c r="Q788" s="65">
        <v>1</v>
      </c>
      <c r="R788" s="5" t="s">
        <v>1759</v>
      </c>
      <c r="S788" s="5" t="s">
        <v>1390</v>
      </c>
    </row>
    <row r="789" spans="1:29">
      <c r="A789" s="5">
        <v>781</v>
      </c>
      <c r="B789" s="5" t="s">
        <v>3404</v>
      </c>
      <c r="C789" s="5" t="s">
        <v>4831</v>
      </c>
      <c r="D789" s="5">
        <v>1036.28</v>
      </c>
      <c r="E789" s="5">
        <v>219.62799999999999</v>
      </c>
      <c r="F789" s="179">
        <v>13.178468668844182</v>
      </c>
      <c r="G789" s="179">
        <v>46.983899741045043</v>
      </c>
      <c r="H789" s="6">
        <v>1290</v>
      </c>
      <c r="I789" s="5">
        <v>1285</v>
      </c>
      <c r="J789" s="5" t="s">
        <v>808</v>
      </c>
      <c r="K789" s="5" t="s">
        <v>2038</v>
      </c>
      <c r="P789" s="9">
        <v>9</v>
      </c>
      <c r="Q789" s="65">
        <v>0.5</v>
      </c>
      <c r="R789" s="5" t="s">
        <v>1759</v>
      </c>
      <c r="S789" s="5" t="s">
        <v>1390</v>
      </c>
      <c r="AC789" s="5" t="s">
        <v>1060</v>
      </c>
    </row>
    <row r="790" spans="1:29">
      <c r="A790" s="5">
        <v>782</v>
      </c>
      <c r="B790" s="5" t="s">
        <v>3651</v>
      </c>
      <c r="C790" s="5" t="s">
        <v>4634</v>
      </c>
      <c r="D790" s="5">
        <v>1032.7550000000001</v>
      </c>
      <c r="E790" s="5">
        <v>229.85300000000001</v>
      </c>
      <c r="F790" s="179">
        <v>13.142061170047553</v>
      </c>
      <c r="G790" s="179">
        <v>47.077946899307626</v>
      </c>
      <c r="H790" s="6">
        <v>1140</v>
      </c>
      <c r="I790" s="5">
        <v>1455</v>
      </c>
      <c r="J790" s="5" t="s">
        <v>5109</v>
      </c>
      <c r="K790" s="5" t="s">
        <v>2038</v>
      </c>
      <c r="P790" s="9">
        <v>7.8</v>
      </c>
      <c r="Q790" s="65">
        <v>0.6</v>
      </c>
      <c r="R790" s="5" t="s">
        <v>1759</v>
      </c>
      <c r="S790" s="5" t="s">
        <v>1390</v>
      </c>
    </row>
    <row r="791" spans="1:29">
      <c r="A791" s="5">
        <v>783</v>
      </c>
      <c r="B791" s="5" t="s">
        <v>3652</v>
      </c>
      <c r="C791" s="5" t="s">
        <v>4629</v>
      </c>
      <c r="D791" s="5">
        <v>1031.636</v>
      </c>
      <c r="E791" s="5">
        <v>234.62899999999999</v>
      </c>
      <c r="F791" s="179">
        <v>13.131944610841508</v>
      </c>
      <c r="G791" s="179">
        <v>47.12152639951929</v>
      </c>
      <c r="H791" s="6">
        <v>960</v>
      </c>
      <c r="I791" s="5">
        <v>1034</v>
      </c>
      <c r="J791" s="5" t="s">
        <v>1362</v>
      </c>
      <c r="K791" s="5" t="s">
        <v>2038</v>
      </c>
      <c r="P791" s="9">
        <v>12.7</v>
      </c>
      <c r="Q791" s="65">
        <v>1.5</v>
      </c>
      <c r="R791" s="5" t="s">
        <v>1759</v>
      </c>
      <c r="S791" s="5" t="s">
        <v>1390</v>
      </c>
    </row>
    <row r="792" spans="1:29">
      <c r="A792" s="5">
        <v>784</v>
      </c>
      <c r="B792" s="5" t="s">
        <v>3653</v>
      </c>
      <c r="C792" s="5" t="s">
        <v>4630</v>
      </c>
      <c r="D792" s="5">
        <v>1032.0070000000001</v>
      </c>
      <c r="E792" s="5">
        <v>225.453</v>
      </c>
      <c r="F792" s="179">
        <v>13.128019628252037</v>
      </c>
      <c r="G792" s="179">
        <v>47.03896137014052</v>
      </c>
      <c r="H792" s="6">
        <v>2510</v>
      </c>
      <c r="I792" s="5">
        <v>2342</v>
      </c>
      <c r="J792" s="5" t="s">
        <v>1233</v>
      </c>
      <c r="K792" s="5" t="s">
        <v>2038</v>
      </c>
      <c r="P792" s="9">
        <v>14.2</v>
      </c>
      <c r="Q792" s="65">
        <v>1.3</v>
      </c>
      <c r="R792" s="5" t="s">
        <v>1759</v>
      </c>
      <c r="S792" s="5" t="s">
        <v>1390</v>
      </c>
    </row>
    <row r="793" spans="1:29">
      <c r="A793" s="5">
        <v>785</v>
      </c>
      <c r="B793" s="5" t="s">
        <v>6097</v>
      </c>
      <c r="C793" s="5" t="s">
        <v>4631</v>
      </c>
      <c r="D793" s="5">
        <v>1024.5740000000001</v>
      </c>
      <c r="E793" s="5">
        <v>229.00700000000001</v>
      </c>
      <c r="F793" s="179">
        <v>13.033804297068331</v>
      </c>
      <c r="G793" s="179">
        <v>47.075661740019861</v>
      </c>
      <c r="H793" s="6">
        <v>1600</v>
      </c>
      <c r="I793" s="5">
        <v>2390</v>
      </c>
      <c r="J793" s="5" t="s">
        <v>1234</v>
      </c>
      <c r="K793" s="5" t="s">
        <v>2038</v>
      </c>
      <c r="P793" s="9">
        <v>6</v>
      </c>
      <c r="Q793" s="65">
        <v>0.4</v>
      </c>
      <c r="R793" s="5" t="s">
        <v>3757</v>
      </c>
      <c r="S793" s="5" t="s">
        <v>1390</v>
      </c>
    </row>
    <row r="794" spans="1:29">
      <c r="A794" s="5">
        <v>786</v>
      </c>
      <c r="B794" s="5" t="s">
        <v>3654</v>
      </c>
      <c r="C794" s="5" t="s">
        <v>4632</v>
      </c>
      <c r="D794" s="5">
        <v>1029.6110000000001</v>
      </c>
      <c r="E794" s="5">
        <v>230.648</v>
      </c>
      <c r="F794" s="179">
        <v>13.101524800790148</v>
      </c>
      <c r="G794" s="179">
        <v>47.087130316432102</v>
      </c>
      <c r="H794" s="6">
        <v>2260</v>
      </c>
      <c r="I794" s="5">
        <v>1354</v>
      </c>
      <c r="J794" s="5" t="s">
        <v>1362</v>
      </c>
      <c r="K794" s="5" t="s">
        <v>2038</v>
      </c>
      <c r="P794" s="9">
        <v>15.5</v>
      </c>
      <c r="Q794" s="65">
        <v>1.5</v>
      </c>
      <c r="R794" s="5" t="s">
        <v>1759</v>
      </c>
      <c r="S794" s="5" t="s">
        <v>1390</v>
      </c>
    </row>
    <row r="795" spans="1:29">
      <c r="A795" s="5">
        <v>787</v>
      </c>
      <c r="B795" s="5" t="s">
        <v>3655</v>
      </c>
      <c r="C795" s="5" t="s">
        <v>4416</v>
      </c>
      <c r="D795" s="5">
        <v>1031.491</v>
      </c>
      <c r="E795" s="5">
        <v>233.08500000000001</v>
      </c>
      <c r="F795" s="179">
        <v>13.12855749201665</v>
      </c>
      <c r="G795" s="179">
        <v>47.107769188657336</v>
      </c>
      <c r="H795" s="6">
        <v>1100</v>
      </c>
      <c r="I795" s="5">
        <v>1170</v>
      </c>
      <c r="J795" s="5" t="s">
        <v>1363</v>
      </c>
      <c r="K795" s="5" t="s">
        <v>2038</v>
      </c>
      <c r="P795" s="9">
        <v>13.8</v>
      </c>
      <c r="Q795" s="65">
        <v>1.5</v>
      </c>
      <c r="R795" s="5" t="s">
        <v>1759</v>
      </c>
      <c r="S795" s="5" t="s">
        <v>1390</v>
      </c>
    </row>
    <row r="796" spans="1:29">
      <c r="A796" s="5">
        <v>788</v>
      </c>
      <c r="B796" s="5" t="s">
        <v>3656</v>
      </c>
      <c r="C796" s="5" t="s">
        <v>4417</v>
      </c>
      <c r="D796" s="5">
        <v>1028.02</v>
      </c>
      <c r="E796" s="5">
        <v>231.3</v>
      </c>
      <c r="F796" s="179">
        <v>13.081243700673859</v>
      </c>
      <c r="G796" s="179">
        <v>47.094012266445027</v>
      </c>
      <c r="H796" s="6">
        <v>1880</v>
      </c>
      <c r="I796" s="5">
        <v>2215</v>
      </c>
      <c r="J796" s="5" t="s">
        <v>1362</v>
      </c>
      <c r="K796" s="5" t="s">
        <v>2038</v>
      </c>
      <c r="P796" s="9">
        <v>10.7</v>
      </c>
      <c r="Q796" s="65">
        <v>1.2</v>
      </c>
      <c r="R796" s="5" t="s">
        <v>1759</v>
      </c>
      <c r="S796" s="5" t="s">
        <v>1390</v>
      </c>
    </row>
    <row r="797" spans="1:29">
      <c r="A797" s="5">
        <v>789</v>
      </c>
      <c r="B797" s="5" t="s">
        <v>3657</v>
      </c>
      <c r="C797" s="5" t="s">
        <v>4418</v>
      </c>
      <c r="D797" s="5">
        <v>1028.3869999999999</v>
      </c>
      <c r="E797" s="5">
        <v>229.536</v>
      </c>
      <c r="F797" s="179">
        <v>13.084387492254899</v>
      </c>
      <c r="G797" s="179">
        <v>47.077948071701456</v>
      </c>
      <c r="H797" s="6">
        <v>1730</v>
      </c>
      <c r="I797" s="5">
        <v>1233</v>
      </c>
      <c r="J797" s="5" t="s">
        <v>4804</v>
      </c>
      <c r="K797" s="5" t="s">
        <v>2038</v>
      </c>
      <c r="P797" s="9">
        <v>11.7</v>
      </c>
      <c r="Q797" s="65">
        <v>1.2</v>
      </c>
      <c r="R797" s="5" t="s">
        <v>1759</v>
      </c>
      <c r="S797" s="5" t="s">
        <v>1390</v>
      </c>
    </row>
    <row r="798" spans="1:29">
      <c r="A798" s="5">
        <v>790</v>
      </c>
      <c r="B798" s="5" t="s">
        <v>3658</v>
      </c>
      <c r="C798" s="5" t="s">
        <v>4419</v>
      </c>
      <c r="D798" s="5">
        <v>1029.837</v>
      </c>
      <c r="E798" s="5">
        <v>227.08500000000001</v>
      </c>
      <c r="F798" s="179">
        <v>13.101094491142218</v>
      </c>
      <c r="G798" s="179">
        <v>47.055017005711235</v>
      </c>
      <c r="H798" s="6">
        <v>1510</v>
      </c>
      <c r="I798" s="5">
        <v>2611</v>
      </c>
      <c r="J798" s="5" t="s">
        <v>4806</v>
      </c>
      <c r="K798" s="5" t="s">
        <v>2038</v>
      </c>
      <c r="P798" s="9">
        <v>9.6999999999999993</v>
      </c>
      <c r="Q798" s="65">
        <v>1</v>
      </c>
      <c r="R798" s="5" t="s">
        <v>1759</v>
      </c>
      <c r="S798" s="5" t="s">
        <v>1390</v>
      </c>
    </row>
    <row r="799" spans="1:29">
      <c r="A799" s="5">
        <v>791</v>
      </c>
      <c r="B799" s="5" t="s">
        <v>3659</v>
      </c>
      <c r="C799" s="5" t="s">
        <v>4420</v>
      </c>
      <c r="D799" s="5">
        <v>1031.002</v>
      </c>
      <c r="E799" s="5">
        <v>228.703</v>
      </c>
      <c r="F799" s="179">
        <v>13.117936576906027</v>
      </c>
      <c r="G799" s="179">
        <v>47.068774883202671</v>
      </c>
      <c r="H799" s="6">
        <v>1310</v>
      </c>
      <c r="I799" s="5">
        <v>2070</v>
      </c>
      <c r="J799" s="5" t="s">
        <v>4805</v>
      </c>
      <c r="K799" s="5" t="s">
        <v>2038</v>
      </c>
      <c r="P799" s="9">
        <v>8.1999999999999993</v>
      </c>
      <c r="Q799" s="65">
        <v>0.8</v>
      </c>
      <c r="R799" s="5" t="s">
        <v>1759</v>
      </c>
      <c r="S799" s="5" t="s">
        <v>1390</v>
      </c>
    </row>
    <row r="800" spans="1:29">
      <c r="A800" s="5">
        <v>792</v>
      </c>
      <c r="B800" s="5" t="s">
        <v>3660</v>
      </c>
      <c r="C800" s="5" t="s">
        <v>4421</v>
      </c>
      <c r="D800" s="5">
        <v>1030.702</v>
      </c>
      <c r="E800" s="5">
        <v>236.86199999999999</v>
      </c>
      <c r="F800" s="179">
        <v>13.121806533860827</v>
      </c>
      <c r="G800" s="179">
        <v>47.142169512415229</v>
      </c>
      <c r="H800" s="6">
        <v>880</v>
      </c>
      <c r="I800" s="5">
        <v>851</v>
      </c>
      <c r="J800" s="5" t="s">
        <v>4893</v>
      </c>
      <c r="K800" s="5" t="s">
        <v>2038</v>
      </c>
      <c r="P800" s="9">
        <v>7.5</v>
      </c>
      <c r="Q800" s="65">
        <v>0.3</v>
      </c>
      <c r="R800" s="5" t="s">
        <v>1759</v>
      </c>
      <c r="S800" s="5" t="s">
        <v>1390</v>
      </c>
    </row>
    <row r="801" spans="1:25">
      <c r="A801" s="5">
        <v>793</v>
      </c>
      <c r="B801" s="5" t="s">
        <v>3661</v>
      </c>
      <c r="C801" s="5" t="s">
        <v>3199</v>
      </c>
      <c r="D801" s="5">
        <v>1015.5119999999999</v>
      </c>
      <c r="E801" s="5">
        <v>249.58199999999999</v>
      </c>
      <c r="F801" s="179">
        <v>12.933805206294634</v>
      </c>
      <c r="G801" s="179">
        <v>47.266039505040297</v>
      </c>
      <c r="H801" s="6">
        <v>900</v>
      </c>
      <c r="I801" s="5">
        <v>1309</v>
      </c>
      <c r="J801" s="5" t="s">
        <v>5547</v>
      </c>
      <c r="K801" s="5" t="s">
        <v>2038</v>
      </c>
      <c r="P801" s="9">
        <v>10.4</v>
      </c>
      <c r="Q801" s="65">
        <v>0.8</v>
      </c>
      <c r="R801" s="5" t="s">
        <v>3441</v>
      </c>
      <c r="S801" s="5" t="s">
        <v>1390</v>
      </c>
    </row>
    <row r="802" spans="1:25">
      <c r="A802" s="5">
        <v>794</v>
      </c>
      <c r="B802" s="5" t="s">
        <v>3662</v>
      </c>
      <c r="C802" s="5" t="s">
        <v>3442</v>
      </c>
      <c r="D802" s="5">
        <v>1041.991</v>
      </c>
      <c r="E802" s="5">
        <v>206.398</v>
      </c>
      <c r="F802" s="179">
        <v>13.240424394482428</v>
      </c>
      <c r="G802" s="179">
        <v>46.861429158338908</v>
      </c>
      <c r="H802" s="6">
        <v>950</v>
      </c>
      <c r="I802" s="5">
        <v>1293</v>
      </c>
      <c r="J802" s="5" t="s">
        <v>5780</v>
      </c>
      <c r="K802" s="5" t="s">
        <v>2038</v>
      </c>
      <c r="P802" s="9">
        <v>16.100000000000001</v>
      </c>
      <c r="Q802" s="65">
        <v>2.2000000000000002</v>
      </c>
      <c r="R802" s="5" t="s">
        <v>1759</v>
      </c>
      <c r="S802" s="5" t="s">
        <v>1390</v>
      </c>
      <c r="W802" s="5"/>
      <c r="X802" s="5"/>
      <c r="Y802" s="172"/>
    </row>
    <row r="803" spans="1:25">
      <c r="A803" s="5">
        <v>795</v>
      </c>
      <c r="B803" s="5" t="s">
        <v>3663</v>
      </c>
      <c r="C803" s="5" t="s">
        <v>3443</v>
      </c>
      <c r="D803" s="5">
        <v>1047.3510000000001</v>
      </c>
      <c r="E803" s="5">
        <v>211.50299999999999</v>
      </c>
      <c r="F803" s="179">
        <v>13.31555983243002</v>
      </c>
      <c r="G803" s="179">
        <v>46.90363021979239</v>
      </c>
      <c r="H803" s="6">
        <v>2240</v>
      </c>
      <c r="I803" s="5">
        <v>1454</v>
      </c>
      <c r="J803" s="5" t="s">
        <v>5108</v>
      </c>
      <c r="K803" s="5" t="s">
        <v>2038</v>
      </c>
      <c r="P803" s="9">
        <v>17.8</v>
      </c>
      <c r="Q803" s="65">
        <v>1.5</v>
      </c>
      <c r="R803" s="5" t="s">
        <v>1759</v>
      </c>
      <c r="S803" s="5" t="s">
        <v>1390</v>
      </c>
      <c r="W803" s="5"/>
      <c r="X803" s="5"/>
      <c r="Y803" s="172"/>
    </row>
    <row r="804" spans="1:25">
      <c r="A804" s="5">
        <v>796</v>
      </c>
      <c r="B804" s="5" t="s">
        <v>3875</v>
      </c>
      <c r="C804" s="5" t="s">
        <v>2744</v>
      </c>
      <c r="D804" s="5">
        <v>1029.8430000000001</v>
      </c>
      <c r="E804" s="5">
        <v>214.81399999999999</v>
      </c>
      <c r="F804" s="179">
        <v>13.089496522170798</v>
      </c>
      <c r="G804" s="179">
        <v>46.944918780334945</v>
      </c>
      <c r="H804" s="6">
        <v>1190</v>
      </c>
      <c r="I804" s="5">
        <v>1156</v>
      </c>
      <c r="J804" s="5" t="s">
        <v>5776</v>
      </c>
      <c r="K804" s="5" t="s">
        <v>2038</v>
      </c>
      <c r="P804" s="9">
        <v>11.6</v>
      </c>
      <c r="Q804" s="65">
        <v>1.5</v>
      </c>
      <c r="R804" s="5" t="s">
        <v>1759</v>
      </c>
      <c r="S804" s="5" t="s">
        <v>1390</v>
      </c>
      <c r="W804" s="5"/>
      <c r="X804" s="5"/>
      <c r="Y804" s="172"/>
    </row>
    <row r="805" spans="1:25">
      <c r="A805" s="5">
        <v>797</v>
      </c>
      <c r="B805" s="5" t="s">
        <v>3876</v>
      </c>
      <c r="C805" s="5" t="s">
        <v>2745</v>
      </c>
      <c r="D805" s="5">
        <v>1032.569</v>
      </c>
      <c r="E805" s="5">
        <v>213.47800000000001</v>
      </c>
      <c r="F805" s="179">
        <v>13.123933753543321</v>
      </c>
      <c r="G805" s="179">
        <v>46.931158617451921</v>
      </c>
      <c r="H805" s="6">
        <v>900</v>
      </c>
      <c r="I805" s="5">
        <v>699</v>
      </c>
      <c r="J805" s="5" t="s">
        <v>5777</v>
      </c>
      <c r="K805" s="5" t="s">
        <v>2038</v>
      </c>
      <c r="P805" s="9">
        <v>8.8000000000000007</v>
      </c>
      <c r="Q805" s="65">
        <v>0.8</v>
      </c>
      <c r="R805" s="5" t="s">
        <v>1759</v>
      </c>
      <c r="S805" s="5" t="s">
        <v>1390</v>
      </c>
      <c r="W805" s="5"/>
      <c r="X805" s="5"/>
      <c r="Y805" s="172"/>
    </row>
    <row r="806" spans="1:25">
      <c r="A806" s="5">
        <v>798</v>
      </c>
      <c r="B806" s="5" t="s">
        <v>3877</v>
      </c>
      <c r="C806" s="5" t="s">
        <v>2746</v>
      </c>
      <c r="D806" s="5">
        <v>1024.6849999999999</v>
      </c>
      <c r="E806" s="5">
        <v>221.755</v>
      </c>
      <c r="F806" s="179">
        <v>13.028434344948259</v>
      </c>
      <c r="G806" s="179">
        <v>47.010522790969951</v>
      </c>
      <c r="H806" s="6">
        <v>2430</v>
      </c>
      <c r="I806" s="5">
        <v>2053</v>
      </c>
      <c r="J806" s="5" t="s">
        <v>1063</v>
      </c>
      <c r="K806" s="5" t="s">
        <v>2038</v>
      </c>
      <c r="P806" s="9">
        <v>11.5</v>
      </c>
      <c r="Q806" s="65">
        <v>0.9</v>
      </c>
      <c r="R806" s="5" t="s">
        <v>782</v>
      </c>
      <c r="S806" s="5" t="s">
        <v>1390</v>
      </c>
      <c r="W806" s="5"/>
      <c r="X806" s="5"/>
      <c r="Y806" s="172"/>
    </row>
    <row r="807" spans="1:25">
      <c r="A807" s="5">
        <v>799</v>
      </c>
      <c r="B807" s="5" t="s">
        <v>3878</v>
      </c>
      <c r="C807" s="5" t="s">
        <v>2754</v>
      </c>
      <c r="D807" s="5">
        <v>1022.037</v>
      </c>
      <c r="E807" s="5">
        <v>219.98099999999999</v>
      </c>
      <c r="F807" s="179">
        <v>12.992038001656706</v>
      </c>
      <c r="G807" s="179">
        <v>46.99629888751533</v>
      </c>
      <c r="H807" s="6">
        <v>1800</v>
      </c>
      <c r="I807" s="5">
        <v>2433</v>
      </c>
      <c r="J807" s="5" t="s">
        <v>1064</v>
      </c>
      <c r="K807" s="5" t="s">
        <v>2038</v>
      </c>
      <c r="P807" s="9">
        <v>9.3000000000000007</v>
      </c>
      <c r="Q807" s="65">
        <v>0.6</v>
      </c>
      <c r="R807" s="5" t="s">
        <v>2755</v>
      </c>
      <c r="S807" s="5" t="s">
        <v>1390</v>
      </c>
      <c r="W807" s="5"/>
      <c r="X807" s="5"/>
      <c r="Y807" s="172"/>
    </row>
    <row r="808" spans="1:25">
      <c r="A808" s="5">
        <v>800</v>
      </c>
      <c r="B808" s="5" t="s">
        <v>3879</v>
      </c>
      <c r="C808" s="5" t="s">
        <v>2756</v>
      </c>
      <c r="D808" s="5">
        <v>1018.564</v>
      </c>
      <c r="E808" s="5">
        <v>217.58799999999999</v>
      </c>
      <c r="F808" s="179">
        <v>12.944270514755081</v>
      </c>
      <c r="G808" s="179">
        <v>46.977030889442439</v>
      </c>
      <c r="H808" s="6">
        <v>1530</v>
      </c>
      <c r="I808" s="5">
        <v>2433</v>
      </c>
      <c r="J808" s="5" t="s">
        <v>1147</v>
      </c>
      <c r="K808" s="5" t="s">
        <v>2038</v>
      </c>
      <c r="P808" s="9">
        <v>15.8</v>
      </c>
      <c r="Q808" s="65">
        <v>1.7</v>
      </c>
      <c r="R808" s="5" t="s">
        <v>1759</v>
      </c>
      <c r="S808" s="5" t="s">
        <v>1390</v>
      </c>
      <c r="W808" s="5"/>
      <c r="X808" s="5"/>
      <c r="Y808" s="172"/>
    </row>
    <row r="809" spans="1:25">
      <c r="A809" s="5">
        <v>801</v>
      </c>
      <c r="B809" s="5" t="s">
        <v>1068</v>
      </c>
      <c r="C809" s="5" t="s">
        <v>2758</v>
      </c>
      <c r="D809" s="5">
        <v>1018.895</v>
      </c>
      <c r="E809" s="5">
        <v>213.523</v>
      </c>
      <c r="F809" s="179">
        <v>12.944847345232979</v>
      </c>
      <c r="G809" s="179">
        <v>46.940345715126398</v>
      </c>
      <c r="H809" s="6">
        <v>1500</v>
      </c>
      <c r="I809" s="5">
        <v>1787</v>
      </c>
      <c r="J809" s="5" t="s">
        <v>4283</v>
      </c>
      <c r="K809" s="5" t="s">
        <v>2038</v>
      </c>
      <c r="P809" s="9">
        <v>13.5</v>
      </c>
      <c r="Q809" s="65">
        <v>2.1</v>
      </c>
      <c r="R809" s="5" t="s">
        <v>1759</v>
      </c>
      <c r="S809" s="5" t="s">
        <v>1390</v>
      </c>
      <c r="W809" s="5"/>
      <c r="X809" s="5"/>
      <c r="Y809" s="172"/>
    </row>
    <row r="810" spans="1:25">
      <c r="A810" s="5">
        <v>802</v>
      </c>
      <c r="B810" s="5" t="s">
        <v>1069</v>
      </c>
      <c r="C810" s="5" t="s">
        <v>2759</v>
      </c>
      <c r="D810" s="5">
        <v>1017.998</v>
      </c>
      <c r="E810" s="5">
        <v>210.392</v>
      </c>
      <c r="F810" s="179">
        <v>12.930205903591071</v>
      </c>
      <c r="G810" s="179">
        <v>46.912816567975625</v>
      </c>
      <c r="H810" s="6">
        <v>1150</v>
      </c>
      <c r="I810" s="5">
        <v>1457</v>
      </c>
      <c r="J810" s="5" t="s">
        <v>4282</v>
      </c>
      <c r="K810" s="5" t="s">
        <v>2038</v>
      </c>
      <c r="P810" s="9">
        <v>16.7</v>
      </c>
      <c r="Q810" s="65">
        <v>1.9</v>
      </c>
      <c r="R810" s="5" t="s">
        <v>1759</v>
      </c>
      <c r="S810" s="5" t="s">
        <v>1390</v>
      </c>
      <c r="W810" s="5"/>
      <c r="X810" s="5"/>
      <c r="Y810" s="172"/>
    </row>
    <row r="811" spans="1:25">
      <c r="A811" s="5">
        <v>803</v>
      </c>
      <c r="B811" s="5" t="s">
        <v>1070</v>
      </c>
      <c r="C811" s="5" t="s">
        <v>2760</v>
      </c>
      <c r="D811" s="5">
        <v>1036.231</v>
      </c>
      <c r="E811" s="5">
        <v>209.553</v>
      </c>
      <c r="F811" s="179">
        <v>13.168116981496935</v>
      </c>
      <c r="G811" s="179">
        <v>46.893545769046803</v>
      </c>
      <c r="H811" s="6">
        <v>2784</v>
      </c>
      <c r="I811" s="5">
        <v>2462</v>
      </c>
      <c r="J811" s="5" t="s">
        <v>5107</v>
      </c>
      <c r="K811" s="5" t="s">
        <v>2038</v>
      </c>
      <c r="P811" s="9">
        <v>19</v>
      </c>
      <c r="Q811" s="65">
        <v>1.5</v>
      </c>
      <c r="R811" s="5" t="s">
        <v>1759</v>
      </c>
      <c r="S811" s="5" t="s">
        <v>1390</v>
      </c>
      <c r="W811" s="5"/>
      <c r="X811" s="5"/>
      <c r="Y811" s="172"/>
    </row>
    <row r="812" spans="1:25">
      <c r="A812" s="5">
        <v>804</v>
      </c>
      <c r="B812" s="5" t="s">
        <v>1071</v>
      </c>
      <c r="C812" s="5" t="s">
        <v>2498</v>
      </c>
      <c r="D812" s="5">
        <v>1037.1969999999999</v>
      </c>
      <c r="E812" s="5">
        <v>210.13499999999999</v>
      </c>
      <c r="F812" s="179">
        <v>13.181321038392134</v>
      </c>
      <c r="G812" s="179">
        <v>46.89813098405439</v>
      </c>
      <c r="H812" s="6">
        <v>2430</v>
      </c>
      <c r="I812" s="5">
        <v>1680</v>
      </c>
      <c r="J812" s="5" t="s">
        <v>1232</v>
      </c>
      <c r="K812" s="5" t="s">
        <v>2038</v>
      </c>
      <c r="P812" s="9">
        <v>15.7</v>
      </c>
      <c r="Q812" s="65">
        <v>1.3</v>
      </c>
      <c r="R812" s="5" t="s">
        <v>3757</v>
      </c>
      <c r="S812" s="5" t="s">
        <v>1390</v>
      </c>
      <c r="W812" s="5"/>
      <c r="X812" s="5"/>
      <c r="Y812" s="172"/>
    </row>
    <row r="813" spans="1:25">
      <c r="A813" s="5">
        <v>805</v>
      </c>
      <c r="B813" s="5" t="s">
        <v>1481</v>
      </c>
      <c r="C813" s="5" t="s">
        <v>2501</v>
      </c>
      <c r="D813" s="5">
        <v>1048.422</v>
      </c>
      <c r="E813" s="5">
        <v>209.53700000000001</v>
      </c>
      <c r="F813" s="179">
        <v>13.327632650275326</v>
      </c>
      <c r="G813" s="179">
        <v>46.885271552834553</v>
      </c>
      <c r="H813" s="6">
        <v>1660</v>
      </c>
      <c r="I813" s="5">
        <v>1180</v>
      </c>
      <c r="J813" s="5" t="s">
        <v>1146</v>
      </c>
      <c r="K813" s="5" t="s">
        <v>2038</v>
      </c>
      <c r="P813" s="9">
        <v>15.4</v>
      </c>
      <c r="Q813" s="65">
        <v>1.5</v>
      </c>
      <c r="R813" s="5" t="s">
        <v>1759</v>
      </c>
      <c r="S813" s="5" t="s">
        <v>1390</v>
      </c>
      <c r="W813" s="5"/>
      <c r="X813" s="5"/>
      <c r="Y813" s="172"/>
    </row>
    <row r="814" spans="1:25">
      <c r="A814" s="5">
        <v>806</v>
      </c>
      <c r="B814" s="5" t="s">
        <v>1482</v>
      </c>
      <c r="C814" s="5" t="s">
        <v>2504</v>
      </c>
      <c r="D814" s="5">
        <v>1039.1420000000001</v>
      </c>
      <c r="E814" s="5">
        <v>193.50700000000001</v>
      </c>
      <c r="F814" s="179">
        <v>13.190714712560197</v>
      </c>
      <c r="G814" s="179">
        <v>46.747672297440936</v>
      </c>
      <c r="H814" s="6">
        <v>1130</v>
      </c>
      <c r="I814" s="5">
        <v>596</v>
      </c>
      <c r="J814" s="5" t="s">
        <v>5784</v>
      </c>
      <c r="K814" s="5" t="s">
        <v>2038</v>
      </c>
      <c r="P814" s="9">
        <v>27</v>
      </c>
      <c r="Q814" s="65">
        <v>7.6</v>
      </c>
      <c r="R814" s="5" t="s">
        <v>1759</v>
      </c>
      <c r="S814" s="5" t="s">
        <v>1390</v>
      </c>
      <c r="W814" s="5"/>
      <c r="X814" s="5"/>
      <c r="Y814" s="172"/>
    </row>
    <row r="815" spans="1:25">
      <c r="A815" s="5">
        <v>807</v>
      </c>
      <c r="B815" s="5" t="s">
        <v>1483</v>
      </c>
      <c r="C815" s="5" t="s">
        <v>5253</v>
      </c>
      <c r="D815" s="5">
        <v>1019.712</v>
      </c>
      <c r="E815" s="5">
        <v>203.61199999999999</v>
      </c>
      <c r="F815" s="179">
        <v>12.946380282129677</v>
      </c>
      <c r="G815" s="179">
        <v>46.850895489670933</v>
      </c>
      <c r="H815" s="6">
        <v>830</v>
      </c>
      <c r="I815" s="5">
        <v>923</v>
      </c>
      <c r="J815" s="5" t="s">
        <v>5772</v>
      </c>
      <c r="K815" s="5" t="s">
        <v>2038</v>
      </c>
      <c r="P815" s="9">
        <v>11.9</v>
      </c>
      <c r="Q815" s="65">
        <v>1.2</v>
      </c>
      <c r="R815" s="5" t="s">
        <v>1759</v>
      </c>
      <c r="S815" s="5" t="s">
        <v>1390</v>
      </c>
      <c r="W815" s="5"/>
      <c r="X815" s="5"/>
      <c r="Y815" s="172"/>
    </row>
    <row r="816" spans="1:25">
      <c r="A816" s="5">
        <v>808</v>
      </c>
      <c r="B816" s="5" t="s">
        <v>1484</v>
      </c>
      <c r="C816" s="5" t="s">
        <v>5492</v>
      </c>
      <c r="D816" s="5">
        <v>1051.4760000000001</v>
      </c>
      <c r="E816" s="5">
        <v>195.245</v>
      </c>
      <c r="F816" s="179">
        <v>13.353392234927627</v>
      </c>
      <c r="G816" s="179">
        <v>46.755002450970473</v>
      </c>
      <c r="H816" s="6">
        <v>870</v>
      </c>
      <c r="I816" s="5">
        <v>790</v>
      </c>
      <c r="J816" s="5" t="s">
        <v>5781</v>
      </c>
      <c r="K816" s="5" t="s">
        <v>2038</v>
      </c>
      <c r="P816" s="9">
        <v>15.5</v>
      </c>
      <c r="Q816" s="65">
        <v>1.4</v>
      </c>
      <c r="R816" s="5" t="s">
        <v>3757</v>
      </c>
      <c r="S816" s="5" t="s">
        <v>1390</v>
      </c>
      <c r="W816" s="5"/>
      <c r="X816" s="5"/>
      <c r="Y816" s="172"/>
    </row>
    <row r="817" spans="1:29">
      <c r="A817" s="5">
        <v>809</v>
      </c>
      <c r="B817" s="5" t="s">
        <v>1485</v>
      </c>
      <c r="C817" s="5" t="s">
        <v>4863</v>
      </c>
      <c r="D817" s="5">
        <v>1006.7859999999999</v>
      </c>
      <c r="E817" s="5">
        <v>265.334</v>
      </c>
      <c r="F817" s="179">
        <v>12.833111773424408</v>
      </c>
      <c r="G817" s="179">
        <v>47.412834628184271</v>
      </c>
      <c r="H817" s="6">
        <v>800</v>
      </c>
      <c r="I817" s="5">
        <v>804</v>
      </c>
      <c r="J817" s="5" t="s">
        <v>5546</v>
      </c>
      <c r="K817" s="5" t="s">
        <v>2038</v>
      </c>
      <c r="P817" s="9">
        <v>57.6</v>
      </c>
      <c r="Q817" s="65">
        <v>9.1</v>
      </c>
      <c r="R817" s="5" t="s">
        <v>782</v>
      </c>
      <c r="S817" s="5" t="s">
        <v>1390</v>
      </c>
      <c r="W817" s="5"/>
      <c r="X817" s="5"/>
      <c r="Y817" s="172"/>
    </row>
    <row r="818" spans="1:29">
      <c r="A818" s="5">
        <v>810</v>
      </c>
      <c r="B818" s="5" t="s">
        <v>1486</v>
      </c>
      <c r="C818" s="5" t="s">
        <v>4864</v>
      </c>
      <c r="D818" s="5">
        <v>1009.372</v>
      </c>
      <c r="E818" s="5">
        <v>240.71899999999999</v>
      </c>
      <c r="F818" s="179">
        <v>12.844758654645467</v>
      </c>
      <c r="G818" s="179">
        <v>47.190350739406469</v>
      </c>
      <c r="H818" s="6">
        <v>965</v>
      </c>
      <c r="I818" s="5">
        <v>1847</v>
      </c>
      <c r="J818" s="5" t="s">
        <v>5767</v>
      </c>
      <c r="K818" s="5" t="s">
        <v>2038</v>
      </c>
      <c r="P818" s="9">
        <v>10.6</v>
      </c>
      <c r="Q818" s="65">
        <v>1.8</v>
      </c>
      <c r="R818" s="5" t="s">
        <v>782</v>
      </c>
      <c r="S818" s="5" t="s">
        <v>1390</v>
      </c>
    </row>
    <row r="819" spans="1:29">
      <c r="A819" s="5">
        <v>811</v>
      </c>
      <c r="B819" s="5" t="s">
        <v>1294</v>
      </c>
      <c r="C819" s="5" t="s">
        <v>4865</v>
      </c>
      <c r="D819" s="5">
        <v>1009.933</v>
      </c>
      <c r="E819" s="5">
        <v>225.167</v>
      </c>
      <c r="F819" s="179">
        <v>12.837975483762676</v>
      </c>
      <c r="G819" s="179">
        <v>47.050442796659247</v>
      </c>
      <c r="H819" s="6">
        <v>1930</v>
      </c>
      <c r="I819" s="5">
        <v>1842</v>
      </c>
      <c r="J819" s="5" t="s">
        <v>4892</v>
      </c>
      <c r="K819" s="5" t="s">
        <v>2038</v>
      </c>
      <c r="P819" s="9">
        <v>11.9</v>
      </c>
      <c r="Q819" s="65">
        <v>0.9</v>
      </c>
      <c r="R819" s="5" t="s">
        <v>1759</v>
      </c>
      <c r="S819" s="5" t="s">
        <v>1390</v>
      </c>
    </row>
    <row r="820" spans="1:29">
      <c r="A820" s="5">
        <v>812</v>
      </c>
      <c r="B820" s="5" t="s">
        <v>1295</v>
      </c>
      <c r="C820" s="5" t="s">
        <v>4866</v>
      </c>
      <c r="D820" s="5">
        <v>1001.4450000000001</v>
      </c>
      <c r="E820" s="5">
        <v>228.93100000000001</v>
      </c>
      <c r="F820" s="179">
        <v>12.729864359159928</v>
      </c>
      <c r="G820" s="179">
        <v>47.089429121466623</v>
      </c>
      <c r="H820" s="6">
        <v>2550</v>
      </c>
      <c r="I820" s="5">
        <v>2467</v>
      </c>
      <c r="J820" s="5" t="s">
        <v>5545</v>
      </c>
      <c r="K820" s="5" t="s">
        <v>2038</v>
      </c>
      <c r="P820" s="9">
        <v>17.7</v>
      </c>
      <c r="Q820" s="65">
        <v>2.1</v>
      </c>
      <c r="R820" s="5" t="s">
        <v>1759</v>
      </c>
      <c r="S820" s="5" t="s">
        <v>1390</v>
      </c>
    </row>
    <row r="821" spans="1:29">
      <c r="A821" s="5">
        <v>813</v>
      </c>
      <c r="B821" s="5" t="s">
        <v>1296</v>
      </c>
      <c r="C821" s="5" t="s">
        <v>4867</v>
      </c>
      <c r="D821" s="5">
        <v>1032.3489999999999</v>
      </c>
      <c r="E821" s="5">
        <v>202.41800000000001</v>
      </c>
      <c r="F821" s="179">
        <v>13.110511598545759</v>
      </c>
      <c r="G821" s="179">
        <v>46.832073283425018</v>
      </c>
      <c r="H821" s="6">
        <v>2180</v>
      </c>
      <c r="I821" s="5">
        <v>2412</v>
      </c>
      <c r="J821" s="5" t="s">
        <v>5564</v>
      </c>
      <c r="K821" s="5" t="s">
        <v>2038</v>
      </c>
      <c r="P821" s="9">
        <v>25</v>
      </c>
      <c r="Q821" s="65">
        <v>2.7</v>
      </c>
      <c r="R821" s="5" t="s">
        <v>1183</v>
      </c>
      <c r="S821" s="5" t="s">
        <v>1390</v>
      </c>
    </row>
    <row r="822" spans="1:29">
      <c r="A822" s="5">
        <v>814</v>
      </c>
      <c r="B822" s="5" t="s">
        <v>685</v>
      </c>
      <c r="C822" s="5" t="s">
        <v>4868</v>
      </c>
      <c r="D822" s="5">
        <v>1030.5550000000001</v>
      </c>
      <c r="E822" s="5">
        <v>203.15799999999999</v>
      </c>
      <c r="F822" s="179">
        <v>13.087758432336173</v>
      </c>
      <c r="G822" s="179">
        <v>46.839878376308043</v>
      </c>
      <c r="H822" s="6">
        <v>2700</v>
      </c>
      <c r="I822" s="5">
        <v>2078</v>
      </c>
      <c r="J822" s="5" t="s">
        <v>5785</v>
      </c>
      <c r="K822" s="5" t="s">
        <v>2038</v>
      </c>
      <c r="P822" s="9">
        <v>31.4</v>
      </c>
      <c r="Q822" s="65">
        <v>2.2000000000000002</v>
      </c>
      <c r="R822" s="5" t="s">
        <v>782</v>
      </c>
      <c r="S822" s="5" t="s">
        <v>1390</v>
      </c>
    </row>
    <row r="823" spans="1:29">
      <c r="A823" s="5">
        <v>815</v>
      </c>
      <c r="B823" s="5" t="s">
        <v>686</v>
      </c>
      <c r="C823" s="5" t="s">
        <v>4869</v>
      </c>
      <c r="D823" s="5">
        <v>1034.7729999999999</v>
      </c>
      <c r="E823" s="5">
        <v>201.98099999999999</v>
      </c>
      <c r="F823" s="179">
        <v>13.141782726591186</v>
      </c>
      <c r="G823" s="179">
        <v>46.826569882531892</v>
      </c>
      <c r="H823" s="6">
        <v>1720</v>
      </c>
      <c r="I823" s="5">
        <v>1939</v>
      </c>
      <c r="J823" s="5" t="s">
        <v>5786</v>
      </c>
      <c r="K823" s="5" t="s">
        <v>2038</v>
      </c>
      <c r="P823" s="9">
        <v>21.5</v>
      </c>
      <c r="Q823" s="65">
        <v>1.6</v>
      </c>
      <c r="R823" s="5" t="s">
        <v>1759</v>
      </c>
      <c r="S823" s="5" t="s">
        <v>1390</v>
      </c>
    </row>
    <row r="824" spans="1:29">
      <c r="A824" s="5">
        <v>816</v>
      </c>
      <c r="B824" s="5" t="s">
        <v>687</v>
      </c>
      <c r="C824" s="5" t="s">
        <v>3913</v>
      </c>
      <c r="D824" s="5">
        <v>962.62599999999998</v>
      </c>
      <c r="E824" s="5">
        <v>205.32400000000001</v>
      </c>
      <c r="F824" s="179">
        <v>12.200587728884724</v>
      </c>
      <c r="G824" s="179">
        <v>46.899903975648641</v>
      </c>
      <c r="H824" s="6">
        <v>2620</v>
      </c>
      <c r="I824" s="5">
        <v>2425</v>
      </c>
      <c r="K824" s="5" t="s">
        <v>2037</v>
      </c>
      <c r="M824" s="5" t="s">
        <v>3779</v>
      </c>
      <c r="P824" s="9">
        <v>17.7</v>
      </c>
      <c r="Q824" s="65">
        <v>1.8</v>
      </c>
      <c r="R824" s="5">
        <v>17</v>
      </c>
      <c r="S824" s="5" t="s">
        <v>2121</v>
      </c>
      <c r="T824" s="5">
        <v>13.74</v>
      </c>
      <c r="U824" s="5">
        <v>0.21</v>
      </c>
      <c r="V824" s="5">
        <v>1.38</v>
      </c>
      <c r="W824" s="57">
        <v>42</v>
      </c>
      <c r="Y824" s="219">
        <v>27.7</v>
      </c>
      <c r="Z824" s="172">
        <v>1.4</v>
      </c>
      <c r="AA824" s="172">
        <v>18</v>
      </c>
      <c r="AB824" s="5" t="s">
        <v>2121</v>
      </c>
      <c r="AC824" s="5" t="s">
        <v>1861</v>
      </c>
    </row>
    <row r="825" spans="1:29">
      <c r="A825" s="5">
        <v>817</v>
      </c>
      <c r="B825" s="5" t="s">
        <v>688</v>
      </c>
      <c r="C825" s="5" t="s">
        <v>3915</v>
      </c>
      <c r="D825" s="5">
        <v>979.63599999999997</v>
      </c>
      <c r="E825" s="5">
        <v>211.72900000000001</v>
      </c>
      <c r="F825" s="179">
        <v>12.428741004091401</v>
      </c>
      <c r="G825" s="179">
        <v>46.94789073389034</v>
      </c>
      <c r="H825" s="6">
        <v>2260</v>
      </c>
      <c r="I825" s="5">
        <v>2673</v>
      </c>
      <c r="K825" s="5" t="s">
        <v>2037</v>
      </c>
      <c r="M825" s="5" t="s">
        <v>3556</v>
      </c>
      <c r="P825" s="9">
        <v>17.8</v>
      </c>
      <c r="Q825" s="65">
        <v>2.2999999999999998</v>
      </c>
      <c r="R825" s="5">
        <v>22</v>
      </c>
      <c r="S825" s="5" t="s">
        <v>2121</v>
      </c>
      <c r="Y825" s="219">
        <v>25.1</v>
      </c>
      <c r="Z825" s="172">
        <v>1.5</v>
      </c>
      <c r="AA825" s="172">
        <v>21</v>
      </c>
      <c r="AB825" s="5" t="s">
        <v>2121</v>
      </c>
      <c r="AC825" s="5" t="s">
        <v>1861</v>
      </c>
    </row>
    <row r="826" spans="1:29">
      <c r="A826" s="5">
        <v>818</v>
      </c>
      <c r="B826" s="5" t="s">
        <v>689</v>
      </c>
      <c r="C826" s="5" t="s">
        <v>3916</v>
      </c>
      <c r="D826" s="5">
        <v>978.57299999999998</v>
      </c>
      <c r="E826" s="5">
        <v>209.87899999999999</v>
      </c>
      <c r="F826" s="179">
        <v>12.4132601363353</v>
      </c>
      <c r="G826" s="179">
        <v>46.93189068656298</v>
      </c>
      <c r="H826" s="6">
        <v>1500</v>
      </c>
      <c r="I826" s="5">
        <v>1904</v>
      </c>
      <c r="K826" s="5" t="s">
        <v>2037</v>
      </c>
      <c r="M826" s="5" t="s">
        <v>3556</v>
      </c>
      <c r="P826" s="9">
        <v>13</v>
      </c>
      <c r="Q826" s="65">
        <v>1</v>
      </c>
      <c r="R826" s="5">
        <v>21</v>
      </c>
      <c r="S826" s="5" t="s">
        <v>2121</v>
      </c>
      <c r="T826" s="5">
        <v>11.89</v>
      </c>
      <c r="U826" s="5">
        <v>0.2</v>
      </c>
      <c r="V826" s="5">
        <v>2.11</v>
      </c>
      <c r="W826" s="57">
        <v>110</v>
      </c>
      <c r="Y826" s="219">
        <v>29</v>
      </c>
      <c r="Z826" s="172">
        <v>1.9</v>
      </c>
      <c r="AA826" s="172">
        <v>17</v>
      </c>
      <c r="AB826" s="5" t="s">
        <v>2121</v>
      </c>
      <c r="AC826" s="5" t="s">
        <v>1861</v>
      </c>
    </row>
    <row r="827" spans="1:29">
      <c r="A827" s="5">
        <v>819</v>
      </c>
      <c r="B827" s="5" t="s">
        <v>690</v>
      </c>
      <c r="C827" s="5" t="s">
        <v>2065</v>
      </c>
      <c r="D827" s="5">
        <v>978.71699999999998</v>
      </c>
      <c r="E827" s="5">
        <v>209.226</v>
      </c>
      <c r="F827" s="179">
        <v>12.414601936241823</v>
      </c>
      <c r="G827" s="179">
        <v>46.925946327332213</v>
      </c>
      <c r="H827" s="6">
        <v>1340</v>
      </c>
      <c r="I827" s="5">
        <v>1624</v>
      </c>
      <c r="K827" s="5" t="s">
        <v>2037</v>
      </c>
      <c r="M827" s="5" t="s">
        <v>3779</v>
      </c>
      <c r="P827" s="9">
        <v>15.6</v>
      </c>
      <c r="Q827" s="65">
        <v>1.1000000000000001</v>
      </c>
      <c r="R827" s="5">
        <v>22</v>
      </c>
      <c r="S827" s="5" t="s">
        <v>2121</v>
      </c>
      <c r="T827" s="5">
        <v>12.18</v>
      </c>
      <c r="U827" s="5">
        <v>0.23</v>
      </c>
      <c r="V827" s="5">
        <v>2.0099999999999998</v>
      </c>
      <c r="W827" s="57">
        <v>76</v>
      </c>
      <c r="Y827" s="219">
        <v>27.6</v>
      </c>
      <c r="Z827" s="172">
        <v>1.3</v>
      </c>
      <c r="AA827" s="172">
        <v>20</v>
      </c>
      <c r="AB827" s="5" t="s">
        <v>2121</v>
      </c>
      <c r="AC827" s="5" t="s">
        <v>1861</v>
      </c>
    </row>
    <row r="828" spans="1:29">
      <c r="A828" s="5">
        <v>820</v>
      </c>
      <c r="B828" s="5" t="s">
        <v>691</v>
      </c>
      <c r="C828" s="5" t="s">
        <v>2061</v>
      </c>
      <c r="D828" s="5">
        <v>937.03700000000003</v>
      </c>
      <c r="E828" s="5">
        <v>197.09200000000001</v>
      </c>
      <c r="F828" s="179">
        <v>11.859185279244977</v>
      </c>
      <c r="G828" s="179">
        <v>46.839459975809888</v>
      </c>
      <c r="H828" s="6">
        <v>1580</v>
      </c>
      <c r="I828" s="5">
        <v>1505</v>
      </c>
      <c r="K828" s="5" t="s">
        <v>2037</v>
      </c>
      <c r="M828" s="5" t="s">
        <v>3556</v>
      </c>
      <c r="P828" s="9">
        <v>17.600000000000001</v>
      </c>
      <c r="Q828" s="65">
        <v>1.7</v>
      </c>
      <c r="R828" s="5">
        <v>29</v>
      </c>
      <c r="S828" s="5" t="s">
        <v>2121</v>
      </c>
      <c r="T828" s="5">
        <v>12.96</v>
      </c>
      <c r="U828" s="5">
        <v>0.2</v>
      </c>
      <c r="V828" s="5">
        <v>1.69</v>
      </c>
      <c r="W828" s="57">
        <v>18</v>
      </c>
      <c r="Y828" s="219">
        <v>31.5</v>
      </c>
      <c r="Z828" s="172">
        <v>1.9</v>
      </c>
      <c r="AA828" s="172">
        <v>20</v>
      </c>
      <c r="AB828" s="5" t="s">
        <v>2121</v>
      </c>
      <c r="AC828" s="5" t="s">
        <v>1861</v>
      </c>
    </row>
    <row r="829" spans="1:29">
      <c r="A829" s="5">
        <v>821</v>
      </c>
      <c r="B829" s="5" t="s">
        <v>4692</v>
      </c>
      <c r="C829" s="5" t="s">
        <v>2063</v>
      </c>
      <c r="D829" s="5">
        <v>936.65700000000004</v>
      </c>
      <c r="E829" s="5">
        <v>203.3</v>
      </c>
      <c r="F829" s="179">
        <v>11.858806898457708</v>
      </c>
      <c r="G829" s="179">
        <v>46.89540739989382</v>
      </c>
      <c r="H829" s="6">
        <v>1325</v>
      </c>
      <c r="I829" s="5">
        <v>1445</v>
      </c>
      <c r="K829" s="5" t="s">
        <v>2037</v>
      </c>
      <c r="M829" s="5" t="s">
        <v>3556</v>
      </c>
      <c r="P829" s="9">
        <v>14.1</v>
      </c>
      <c r="Q829" s="65">
        <v>1</v>
      </c>
      <c r="R829" s="5">
        <v>22</v>
      </c>
      <c r="S829" s="5" t="s">
        <v>2121</v>
      </c>
      <c r="T829" s="5">
        <v>12.45</v>
      </c>
      <c r="U829" s="5">
        <v>0.39</v>
      </c>
      <c r="V829" s="5">
        <v>2.21</v>
      </c>
      <c r="W829" s="57">
        <v>32</v>
      </c>
      <c r="Y829" s="219">
        <v>19.100000000000001</v>
      </c>
      <c r="Z829" s="172">
        <v>1.2</v>
      </c>
      <c r="AA829" s="172">
        <v>24</v>
      </c>
      <c r="AB829" s="5" t="s">
        <v>2121</v>
      </c>
      <c r="AC829" s="5" t="s">
        <v>1861</v>
      </c>
    </row>
    <row r="830" spans="1:29">
      <c r="A830" s="5">
        <v>822</v>
      </c>
      <c r="B830" s="5" t="s">
        <v>4693</v>
      </c>
      <c r="C830" s="5" t="s">
        <v>2325</v>
      </c>
      <c r="D830" s="5">
        <v>994.94399999999996</v>
      </c>
      <c r="E830" s="5">
        <v>206.57</v>
      </c>
      <c r="F830" s="179">
        <v>12.624895839110321</v>
      </c>
      <c r="G830" s="179">
        <v>46.892642695670048</v>
      </c>
      <c r="H830" s="6">
        <v>1280</v>
      </c>
      <c r="I830" s="5">
        <v>1345</v>
      </c>
      <c r="K830" s="5" t="s">
        <v>2037</v>
      </c>
      <c r="M830" s="5" t="s">
        <v>3556</v>
      </c>
      <c r="P830" s="9">
        <v>18.5</v>
      </c>
      <c r="Q830" s="65">
        <v>1.6</v>
      </c>
      <c r="R830" s="5">
        <v>21</v>
      </c>
      <c r="S830" s="5" t="s">
        <v>2121</v>
      </c>
      <c r="T830" s="5">
        <v>12.35</v>
      </c>
      <c r="U830" s="5">
        <v>0.51</v>
      </c>
      <c r="V830" s="5">
        <v>2.39</v>
      </c>
      <c r="W830" s="57">
        <v>30</v>
      </c>
      <c r="Y830" s="219">
        <v>27.6</v>
      </c>
      <c r="Z830" s="172">
        <v>1.3</v>
      </c>
      <c r="AA830" s="172">
        <v>17</v>
      </c>
      <c r="AB830" s="5" t="s">
        <v>2121</v>
      </c>
      <c r="AC830" s="5" t="s">
        <v>1861</v>
      </c>
    </row>
    <row r="831" spans="1:29">
      <c r="A831" s="5">
        <v>823</v>
      </c>
      <c r="B831" s="5" t="s">
        <v>4694</v>
      </c>
      <c r="C831" s="5" t="s">
        <v>988</v>
      </c>
      <c r="D831" s="5">
        <v>995.30499999999995</v>
      </c>
      <c r="E831" s="5">
        <v>207.309</v>
      </c>
      <c r="F831" s="179">
        <v>12.630266438678978</v>
      </c>
      <c r="G831" s="179">
        <v>46.899060765797017</v>
      </c>
      <c r="H831" s="6">
        <v>800</v>
      </c>
      <c r="I831" s="5">
        <v>823</v>
      </c>
      <c r="K831" s="5" t="s">
        <v>2037</v>
      </c>
      <c r="M831" s="5" t="s">
        <v>3556</v>
      </c>
      <c r="P831" s="9">
        <v>12.8</v>
      </c>
      <c r="Q831" s="65">
        <v>1.8</v>
      </c>
      <c r="R831" s="5">
        <v>16</v>
      </c>
      <c r="S831" s="5" t="s">
        <v>2121</v>
      </c>
      <c r="Y831" s="219">
        <v>26.7</v>
      </c>
      <c r="Z831" s="172">
        <v>1.3</v>
      </c>
      <c r="AA831" s="172">
        <v>20</v>
      </c>
      <c r="AB831" s="5" t="s">
        <v>2121</v>
      </c>
      <c r="AC831" s="5" t="s">
        <v>1861</v>
      </c>
    </row>
    <row r="832" spans="1:29">
      <c r="A832" s="5">
        <v>824</v>
      </c>
      <c r="B832" s="5" t="s">
        <v>4695</v>
      </c>
      <c r="C832" s="5" t="s">
        <v>2326</v>
      </c>
      <c r="D832" s="5">
        <v>961.92100000000005</v>
      </c>
      <c r="E832" s="5">
        <v>202.66</v>
      </c>
      <c r="F832" s="179">
        <v>12.189229606838779</v>
      </c>
      <c r="G832" s="179">
        <v>46.876369074750528</v>
      </c>
      <c r="H832" s="6">
        <v>2150</v>
      </c>
      <c r="I832" s="5">
        <v>2226</v>
      </c>
      <c r="K832" s="5" t="s">
        <v>2037</v>
      </c>
      <c r="M832" s="5" t="s">
        <v>3556</v>
      </c>
      <c r="P832" s="9">
        <v>18.8</v>
      </c>
      <c r="Q832" s="65">
        <v>1.4</v>
      </c>
      <c r="R832" s="5">
        <v>21</v>
      </c>
      <c r="S832" s="5" t="s">
        <v>2121</v>
      </c>
      <c r="Y832" s="219">
        <v>138</v>
      </c>
      <c r="Z832" s="172">
        <v>9</v>
      </c>
      <c r="AA832" s="172">
        <v>20</v>
      </c>
      <c r="AB832" s="5" t="s">
        <v>2121</v>
      </c>
      <c r="AC832" s="5" t="s">
        <v>1861</v>
      </c>
    </row>
    <row r="833" spans="1:29">
      <c r="A833" s="5">
        <v>825</v>
      </c>
      <c r="B833" s="5" t="s">
        <v>4696</v>
      </c>
      <c r="C833" s="5" t="s">
        <v>2327</v>
      </c>
      <c r="D833" s="5">
        <v>963.29600000000005</v>
      </c>
      <c r="E833" s="5">
        <v>207.94499999999999</v>
      </c>
      <c r="F833" s="179">
        <v>12.211462725272858</v>
      </c>
      <c r="G833" s="179">
        <v>46.923070765393348</v>
      </c>
      <c r="H833" s="6">
        <v>1950</v>
      </c>
      <c r="I833" s="5">
        <v>2098</v>
      </c>
      <c r="K833" s="5" t="s">
        <v>2037</v>
      </c>
      <c r="M833" s="5" t="s">
        <v>3556</v>
      </c>
      <c r="P833" s="9">
        <v>13</v>
      </c>
      <c r="Q833" s="65">
        <v>0.9</v>
      </c>
      <c r="R833" s="5">
        <v>23</v>
      </c>
      <c r="S833" s="5" t="s">
        <v>2121</v>
      </c>
      <c r="T833" s="5">
        <v>12.87</v>
      </c>
      <c r="U833" s="5">
        <v>0.25</v>
      </c>
      <c r="V833" s="5">
        <v>1.71</v>
      </c>
      <c r="W833" s="57">
        <v>46</v>
      </c>
      <c r="Y833" s="219">
        <v>23.5</v>
      </c>
      <c r="Z833" s="172">
        <v>1.5</v>
      </c>
      <c r="AA833" s="172">
        <v>20</v>
      </c>
      <c r="AB833" s="5" t="s">
        <v>2121</v>
      </c>
      <c r="AC833" s="5" t="s">
        <v>1861</v>
      </c>
    </row>
    <row r="834" spans="1:29">
      <c r="A834" s="5">
        <v>826</v>
      </c>
      <c r="B834" s="5" t="s">
        <v>4697</v>
      </c>
      <c r="C834" s="5" t="s">
        <v>5528</v>
      </c>
      <c r="D834" s="5">
        <v>961.70500000000004</v>
      </c>
      <c r="E834" s="5">
        <v>203.666</v>
      </c>
      <c r="F834" s="179">
        <v>12.187202066607282</v>
      </c>
      <c r="G834" s="179">
        <v>46.88551956148072</v>
      </c>
      <c r="H834" s="6">
        <v>1900</v>
      </c>
      <c r="I834" s="5">
        <v>1928</v>
      </c>
      <c r="K834" s="5" t="s">
        <v>2037</v>
      </c>
      <c r="M834" s="5" t="s">
        <v>3556</v>
      </c>
      <c r="P834" s="9">
        <v>13.4</v>
      </c>
      <c r="Q834" s="65">
        <v>0.9</v>
      </c>
      <c r="R834" s="5">
        <v>20</v>
      </c>
      <c r="S834" s="5" t="s">
        <v>2121</v>
      </c>
      <c r="T834" s="5">
        <v>11.81</v>
      </c>
      <c r="U834" s="5">
        <v>0.18</v>
      </c>
      <c r="V834" s="5">
        <v>2.14</v>
      </c>
      <c r="W834" s="57">
        <v>141</v>
      </c>
      <c r="Y834" s="219">
        <v>91</v>
      </c>
      <c r="Z834" s="172">
        <v>6</v>
      </c>
      <c r="AA834" s="172">
        <v>16</v>
      </c>
      <c r="AB834" s="5" t="s">
        <v>2121</v>
      </c>
      <c r="AC834" s="5" t="s">
        <v>1861</v>
      </c>
    </row>
    <row r="835" spans="1:29">
      <c r="A835" s="5">
        <v>827</v>
      </c>
      <c r="B835" s="5" t="s">
        <v>4698</v>
      </c>
      <c r="C835" s="5" t="s">
        <v>3688</v>
      </c>
      <c r="D835" s="5">
        <v>963.75599999999997</v>
      </c>
      <c r="E835" s="5">
        <v>204.964</v>
      </c>
      <c r="F835" s="179">
        <v>12.215102163650355</v>
      </c>
      <c r="G835" s="179">
        <v>46.896053264177056</v>
      </c>
      <c r="H835" s="6">
        <v>2420</v>
      </c>
      <c r="I835" s="5">
        <v>2030</v>
      </c>
      <c r="K835" s="5" t="s">
        <v>2038</v>
      </c>
      <c r="M835" s="5" t="s">
        <v>3556</v>
      </c>
      <c r="P835" s="9">
        <v>14.1</v>
      </c>
      <c r="Q835" s="65">
        <v>1.1000000000000001</v>
      </c>
      <c r="R835" s="5">
        <v>21</v>
      </c>
      <c r="S835" s="5" t="s">
        <v>2121</v>
      </c>
      <c r="T835" s="5">
        <v>12.28</v>
      </c>
      <c r="U835" s="5">
        <v>0.24</v>
      </c>
      <c r="V835" s="5">
        <v>1.83</v>
      </c>
      <c r="W835" s="57">
        <v>92</v>
      </c>
      <c r="AC835" s="5" t="s">
        <v>1861</v>
      </c>
    </row>
    <row r="836" spans="1:29">
      <c r="A836" s="5">
        <v>828</v>
      </c>
      <c r="B836" s="5" t="s">
        <v>4699</v>
      </c>
      <c r="C836" s="5" t="s">
        <v>3689</v>
      </c>
      <c r="D836" s="5">
        <v>977.41099999999994</v>
      </c>
      <c r="E836" s="5">
        <v>208.10900000000001</v>
      </c>
      <c r="F836" s="179">
        <v>12.396558035939663</v>
      </c>
      <c r="G836" s="179">
        <v>46.916663031514382</v>
      </c>
      <c r="H836" s="6">
        <v>1600</v>
      </c>
      <c r="I836" s="5">
        <v>1283</v>
      </c>
      <c r="K836" s="5" t="s">
        <v>2038</v>
      </c>
      <c r="M836" s="5" t="s">
        <v>3556</v>
      </c>
      <c r="P836" s="9">
        <v>13.9</v>
      </c>
      <c r="Q836" s="65">
        <v>0.8</v>
      </c>
      <c r="R836" s="5">
        <v>18</v>
      </c>
      <c r="S836" s="5" t="s">
        <v>2121</v>
      </c>
      <c r="T836" s="5">
        <v>12.41</v>
      </c>
      <c r="U836" s="5">
        <v>0.21</v>
      </c>
      <c r="V836" s="5">
        <v>2.11</v>
      </c>
      <c r="W836" s="57">
        <v>100</v>
      </c>
      <c r="AC836" s="5" t="s">
        <v>1861</v>
      </c>
    </row>
    <row r="837" spans="1:29">
      <c r="A837" s="5">
        <v>829</v>
      </c>
      <c r="B837" s="5" t="s">
        <v>4700</v>
      </c>
      <c r="C837" s="5" t="s">
        <v>3917</v>
      </c>
      <c r="D837" s="5">
        <v>978.53499999999997</v>
      </c>
      <c r="E837" s="5">
        <v>208.858</v>
      </c>
      <c r="F837" s="179">
        <v>12.411909779428385</v>
      </c>
      <c r="G837" s="179">
        <v>46.922746588505333</v>
      </c>
      <c r="H837" s="6">
        <v>1380</v>
      </c>
      <c r="I837" s="5">
        <v>1453</v>
      </c>
      <c r="K837" s="5" t="s">
        <v>2038</v>
      </c>
      <c r="M837" s="5" t="s">
        <v>3556</v>
      </c>
      <c r="P837" s="9">
        <v>16.5</v>
      </c>
      <c r="Q837" s="65">
        <v>2</v>
      </c>
      <c r="R837" s="5">
        <v>20</v>
      </c>
      <c r="S837" s="5" t="s">
        <v>2121</v>
      </c>
      <c r="AC837" s="5" t="s">
        <v>1861</v>
      </c>
    </row>
    <row r="838" spans="1:29">
      <c r="A838" s="5">
        <v>830</v>
      </c>
      <c r="B838" s="5" t="s">
        <v>4701</v>
      </c>
      <c r="C838" s="5" t="s">
        <v>2060</v>
      </c>
      <c r="D838" s="5">
        <v>937.50699999999995</v>
      </c>
      <c r="E838" s="5">
        <v>198.86799999999999</v>
      </c>
      <c r="F838" s="179">
        <v>11.866653769054841</v>
      </c>
      <c r="G838" s="179">
        <v>46.855171857280396</v>
      </c>
      <c r="H838" s="6">
        <v>2220</v>
      </c>
      <c r="I838" s="5">
        <v>2121</v>
      </c>
      <c r="K838" s="5" t="s">
        <v>2038</v>
      </c>
      <c r="M838" s="5" t="s">
        <v>3556</v>
      </c>
      <c r="P838" s="9">
        <v>11.5</v>
      </c>
      <c r="Q838" s="65">
        <v>0.7</v>
      </c>
      <c r="R838" s="5">
        <v>17</v>
      </c>
      <c r="S838" s="5" t="s">
        <v>2121</v>
      </c>
      <c r="T838" s="5">
        <v>13.73</v>
      </c>
      <c r="U838" s="5">
        <v>0.16</v>
      </c>
      <c r="V838" s="5">
        <v>1.3</v>
      </c>
      <c r="W838" s="57">
        <v>63</v>
      </c>
      <c r="AC838" s="5" t="s">
        <v>1861</v>
      </c>
    </row>
    <row r="839" spans="1:29">
      <c r="A839" s="5">
        <v>831</v>
      </c>
      <c r="B839" s="5" t="s">
        <v>4702</v>
      </c>
      <c r="C839" s="5" t="s">
        <v>2062</v>
      </c>
      <c r="D839" s="5">
        <v>937.74599999999998</v>
      </c>
      <c r="E839" s="5">
        <v>201.21700000000001</v>
      </c>
      <c r="F839" s="179">
        <v>11.871527085384152</v>
      </c>
      <c r="G839" s="179">
        <v>46.876146854504618</v>
      </c>
      <c r="H839" s="6">
        <v>1920</v>
      </c>
      <c r="I839" s="5">
        <v>1935</v>
      </c>
      <c r="K839" s="5" t="s">
        <v>2038</v>
      </c>
      <c r="M839" s="5" t="s">
        <v>3556</v>
      </c>
      <c r="P839" s="9">
        <v>12.9</v>
      </c>
      <c r="Q839" s="65">
        <v>0.8</v>
      </c>
      <c r="R839" s="5">
        <v>22</v>
      </c>
      <c r="S839" s="5" t="s">
        <v>2121</v>
      </c>
      <c r="T839" s="5">
        <v>12.96</v>
      </c>
      <c r="U839" s="5">
        <v>0.26</v>
      </c>
      <c r="V839" s="5">
        <v>1.8</v>
      </c>
      <c r="W839" s="57">
        <v>40</v>
      </c>
      <c r="AC839" s="5" t="s">
        <v>1861</v>
      </c>
    </row>
    <row r="840" spans="1:29">
      <c r="A840" s="5">
        <v>832</v>
      </c>
      <c r="B840" s="5" t="s">
        <v>4703</v>
      </c>
      <c r="C840" s="5" t="s">
        <v>2322</v>
      </c>
      <c r="D840" s="5">
        <v>994.22799999999995</v>
      </c>
      <c r="E840" s="5">
        <v>204.99</v>
      </c>
      <c r="F840" s="179">
        <v>12.614148514264327</v>
      </c>
      <c r="G840" s="179">
        <v>46.878886685459484</v>
      </c>
      <c r="H840" s="6">
        <v>1480</v>
      </c>
      <c r="I840" s="5">
        <v>1939</v>
      </c>
      <c r="K840" s="5" t="s">
        <v>2038</v>
      </c>
      <c r="M840" s="5" t="s">
        <v>3556</v>
      </c>
      <c r="P840" s="9">
        <v>9.6</v>
      </c>
      <c r="Q840" s="65">
        <v>2</v>
      </c>
      <c r="R840" s="5">
        <v>17</v>
      </c>
      <c r="S840" s="5" t="s">
        <v>2121</v>
      </c>
      <c r="AC840" s="5" t="s">
        <v>1861</v>
      </c>
    </row>
    <row r="841" spans="1:29">
      <c r="A841" s="5">
        <v>833</v>
      </c>
      <c r="B841" s="5" t="s">
        <v>4704</v>
      </c>
      <c r="C841" s="5" t="s">
        <v>2323</v>
      </c>
      <c r="D841" s="5">
        <v>992.81799999999998</v>
      </c>
      <c r="E841" s="5">
        <v>203.05699999999999</v>
      </c>
      <c r="F841" s="179">
        <v>12.594018895382428</v>
      </c>
      <c r="G841" s="179">
        <v>46.862372115938769</v>
      </c>
      <c r="H841" s="6">
        <v>1680</v>
      </c>
      <c r="I841" s="5">
        <v>2218</v>
      </c>
      <c r="K841" s="5" t="s">
        <v>2038</v>
      </c>
      <c r="M841" s="5" t="s">
        <v>3556</v>
      </c>
      <c r="P841" s="9">
        <v>21.7</v>
      </c>
      <c r="Q841" s="65">
        <v>1.4</v>
      </c>
      <c r="R841" s="5">
        <v>21</v>
      </c>
      <c r="S841" s="5" t="s">
        <v>2121</v>
      </c>
      <c r="T841" s="5">
        <v>12.7</v>
      </c>
      <c r="U841" s="5">
        <v>0.2</v>
      </c>
      <c r="V841" s="5">
        <v>2.0499999999999998</v>
      </c>
      <c r="W841" s="57">
        <v>100</v>
      </c>
      <c r="AC841" s="5" t="s">
        <v>1861</v>
      </c>
    </row>
    <row r="842" spans="1:29">
      <c r="A842" s="5">
        <v>834</v>
      </c>
      <c r="B842" s="5" t="s">
        <v>4480</v>
      </c>
      <c r="C842" s="5" t="s">
        <v>2324</v>
      </c>
      <c r="D842" s="5">
        <v>993.18100000000004</v>
      </c>
      <c r="E842" s="5">
        <v>205.32900000000001</v>
      </c>
      <c r="F842" s="179">
        <v>12.600736069469102</v>
      </c>
      <c r="G842" s="179">
        <v>46.882550588893373</v>
      </c>
      <c r="H842" s="6">
        <v>1600</v>
      </c>
      <c r="I842" s="5">
        <v>1654</v>
      </c>
      <c r="K842" s="5" t="s">
        <v>2038</v>
      </c>
      <c r="M842" s="5" t="s">
        <v>3556</v>
      </c>
      <c r="P842" s="9">
        <v>16.100000000000001</v>
      </c>
      <c r="Q842" s="65">
        <v>1.1000000000000001</v>
      </c>
      <c r="R842" s="5">
        <v>23</v>
      </c>
      <c r="S842" s="5" t="s">
        <v>2121</v>
      </c>
      <c r="T842" s="5">
        <v>13.6</v>
      </c>
      <c r="U842" s="5">
        <v>0.2</v>
      </c>
      <c r="V842" s="5">
        <v>1.43</v>
      </c>
      <c r="W842" s="57">
        <v>17</v>
      </c>
      <c r="AC842" s="5" t="s">
        <v>1861</v>
      </c>
    </row>
    <row r="843" spans="1:29">
      <c r="A843" s="5">
        <v>835</v>
      </c>
      <c r="B843" s="5" t="s">
        <v>4481</v>
      </c>
      <c r="C843" s="5" t="s">
        <v>2328</v>
      </c>
      <c r="D843" s="5">
        <v>963.947</v>
      </c>
      <c r="E843" s="5">
        <v>210.22800000000001</v>
      </c>
      <c r="F843" s="179">
        <v>12.221826660357468</v>
      </c>
      <c r="G843" s="179">
        <v>46.943212115900117</v>
      </c>
      <c r="H843" s="6">
        <v>1800</v>
      </c>
      <c r="I843" s="5">
        <v>1768</v>
      </c>
      <c r="K843" s="5" t="s">
        <v>2038</v>
      </c>
      <c r="M843" s="5" t="s">
        <v>3556</v>
      </c>
      <c r="P843" s="9">
        <v>9</v>
      </c>
      <c r="Q843" s="65">
        <v>0.7</v>
      </c>
      <c r="R843" s="5">
        <v>20</v>
      </c>
      <c r="S843" s="5" t="s">
        <v>2121</v>
      </c>
      <c r="T843" s="5">
        <v>12.13</v>
      </c>
      <c r="U843" s="5">
        <v>0.4</v>
      </c>
      <c r="V843" s="5">
        <v>1.86</v>
      </c>
      <c r="W843" s="57">
        <v>21</v>
      </c>
      <c r="AC843" s="5" t="s">
        <v>1861</v>
      </c>
    </row>
    <row r="844" spans="1:29">
      <c r="A844" s="5">
        <v>836</v>
      </c>
      <c r="B844" s="5" t="s">
        <v>4686</v>
      </c>
      <c r="C844" s="5" t="s">
        <v>2329</v>
      </c>
      <c r="D844" s="5">
        <v>946.95</v>
      </c>
      <c r="E844" s="5">
        <v>207.262</v>
      </c>
      <c r="F844" s="179">
        <v>11.996681595079282</v>
      </c>
      <c r="G844" s="179">
        <v>46.925687583251197</v>
      </c>
      <c r="H844" s="6">
        <v>1575</v>
      </c>
      <c r="I844" s="5">
        <v>1513</v>
      </c>
      <c r="K844" s="5" t="s">
        <v>2038</v>
      </c>
      <c r="M844" s="5" t="s">
        <v>3556</v>
      </c>
      <c r="P844" s="9">
        <v>15.4</v>
      </c>
      <c r="Q844" s="65">
        <v>2.5</v>
      </c>
      <c r="R844" s="5">
        <v>20</v>
      </c>
      <c r="S844" s="5" t="s">
        <v>2121</v>
      </c>
      <c r="AC844" s="5" t="s">
        <v>1861</v>
      </c>
    </row>
    <row r="845" spans="1:29">
      <c r="A845" s="5">
        <v>837</v>
      </c>
      <c r="B845" s="5" t="s">
        <v>5922</v>
      </c>
      <c r="C845" s="5" t="s">
        <v>5527</v>
      </c>
      <c r="D845" s="5">
        <v>956.471</v>
      </c>
      <c r="E845" s="5">
        <v>209.471</v>
      </c>
      <c r="F845" s="179">
        <v>12.12321031435588</v>
      </c>
      <c r="G845" s="179">
        <v>46.940475661944184</v>
      </c>
      <c r="H845" s="6">
        <v>2000</v>
      </c>
      <c r="I845" s="5">
        <v>1997</v>
      </c>
      <c r="K845" s="5" t="s">
        <v>2038</v>
      </c>
      <c r="M845" s="5" t="s">
        <v>3556</v>
      </c>
      <c r="P845" s="9">
        <v>10.1</v>
      </c>
      <c r="Q845" s="65">
        <v>0.8</v>
      </c>
      <c r="R845" s="5">
        <v>19</v>
      </c>
      <c r="S845" s="5" t="s">
        <v>2121</v>
      </c>
      <c r="T845" s="5">
        <v>10.7</v>
      </c>
      <c r="U845" s="5">
        <v>0.25</v>
      </c>
      <c r="V845" s="5">
        <v>2.34</v>
      </c>
      <c r="W845" s="57">
        <v>90</v>
      </c>
      <c r="AC845" s="5" t="s">
        <v>1861</v>
      </c>
    </row>
    <row r="846" spans="1:29">
      <c r="A846" s="5">
        <v>838</v>
      </c>
      <c r="B846" s="5" t="s">
        <v>5923</v>
      </c>
      <c r="C846" s="5" t="s">
        <v>5529</v>
      </c>
      <c r="D846" s="5">
        <v>965.73900000000003</v>
      </c>
      <c r="E846" s="5">
        <v>207.77199999999999</v>
      </c>
      <c r="F846" s="179">
        <v>12.243339439923995</v>
      </c>
      <c r="G846" s="179">
        <v>46.920175119671192</v>
      </c>
      <c r="H846" s="6">
        <v>1630</v>
      </c>
      <c r="I846" s="5">
        <v>1649</v>
      </c>
      <c r="J846" s="5" t="s">
        <v>5529</v>
      </c>
      <c r="K846" s="5" t="s">
        <v>2038</v>
      </c>
      <c r="M846" s="5" t="s">
        <v>3779</v>
      </c>
      <c r="P846" s="9">
        <v>13.1</v>
      </c>
      <c r="Q846" s="65">
        <v>1</v>
      </c>
      <c r="R846" s="5">
        <v>23</v>
      </c>
      <c r="S846" s="5" t="s">
        <v>2121</v>
      </c>
      <c r="T846" s="5">
        <v>12.49</v>
      </c>
      <c r="U846" s="5">
        <v>0.21</v>
      </c>
      <c r="V846" s="5">
        <v>1.42</v>
      </c>
      <c r="W846" s="57">
        <v>46</v>
      </c>
      <c r="AC846" s="5" t="s">
        <v>1861</v>
      </c>
    </row>
    <row r="847" spans="1:29">
      <c r="A847" s="5">
        <v>839</v>
      </c>
      <c r="B847" s="5" t="s">
        <v>5924</v>
      </c>
      <c r="C847" s="5" t="s">
        <v>5530</v>
      </c>
      <c r="D847" s="5">
        <v>948.19899999999996</v>
      </c>
      <c r="E847" s="5">
        <v>206.07499999999999</v>
      </c>
      <c r="F847" s="179">
        <v>12.012142983467678</v>
      </c>
      <c r="G847" s="179">
        <v>46.914373945188949</v>
      </c>
      <c r="H847" s="6">
        <v>1280</v>
      </c>
      <c r="I847" s="5">
        <v>1717</v>
      </c>
      <c r="J847" s="5" t="s">
        <v>5530</v>
      </c>
      <c r="K847" s="5" t="s">
        <v>2038</v>
      </c>
      <c r="M847" s="5" t="s">
        <v>3779</v>
      </c>
      <c r="P847" s="9">
        <v>12.7</v>
      </c>
      <c r="Q847" s="65">
        <v>1.1000000000000001</v>
      </c>
      <c r="R847" s="5">
        <v>21</v>
      </c>
      <c r="S847" s="5" t="s">
        <v>2121</v>
      </c>
      <c r="T847" s="5">
        <v>11.68</v>
      </c>
      <c r="U847" s="5">
        <v>0.5</v>
      </c>
      <c r="V847" s="5">
        <v>2.33</v>
      </c>
      <c r="W847" s="57">
        <v>22</v>
      </c>
      <c r="AC847" s="5" t="s">
        <v>1861</v>
      </c>
    </row>
    <row r="848" spans="1:29">
      <c r="A848" s="5">
        <v>840</v>
      </c>
      <c r="B848" s="5" t="s">
        <v>5925</v>
      </c>
      <c r="C848" s="5" t="s">
        <v>3069</v>
      </c>
      <c r="D848" s="5">
        <v>692.5</v>
      </c>
      <c r="E848" s="5">
        <v>147.30000000000001</v>
      </c>
      <c r="F848" s="179">
        <v>8.6430027557405413</v>
      </c>
      <c r="G848" s="179">
        <v>46.470635816820838</v>
      </c>
      <c r="H848" s="6">
        <v>1460</v>
      </c>
      <c r="I848" s="5">
        <v>1521</v>
      </c>
      <c r="J848" s="5" t="s">
        <v>5115</v>
      </c>
      <c r="K848" s="5" t="s">
        <v>2038</v>
      </c>
      <c r="L848" s="5" t="s">
        <v>5116</v>
      </c>
      <c r="M848" s="5" t="s">
        <v>2838</v>
      </c>
      <c r="P848" s="9">
        <v>6.9</v>
      </c>
      <c r="Q848" s="65">
        <v>0.69</v>
      </c>
      <c r="R848" s="5" t="s">
        <v>5316</v>
      </c>
      <c r="S848" s="5" t="s">
        <v>5090</v>
      </c>
    </row>
    <row r="849" spans="1:29">
      <c r="A849" s="5">
        <v>841</v>
      </c>
      <c r="B849" s="5" t="s">
        <v>5926</v>
      </c>
      <c r="C849" s="5" t="s">
        <v>5091</v>
      </c>
      <c r="D849" s="5">
        <v>693.6</v>
      </c>
      <c r="E849" s="5">
        <v>148.19999999999999</v>
      </c>
      <c r="F849" s="179">
        <v>8.6575046335651038</v>
      </c>
      <c r="G849" s="179">
        <v>46.478578142468024</v>
      </c>
      <c r="H849" s="6">
        <v>2310</v>
      </c>
      <c r="I849" s="5">
        <v>2321</v>
      </c>
      <c r="J849" s="5" t="s">
        <v>5092</v>
      </c>
      <c r="K849" s="5" t="s">
        <v>2038</v>
      </c>
      <c r="L849" s="5" t="s">
        <v>2766</v>
      </c>
      <c r="M849" s="5" t="s">
        <v>2838</v>
      </c>
      <c r="P849" s="9">
        <v>6.7</v>
      </c>
      <c r="Q849" s="65">
        <v>0.67</v>
      </c>
      <c r="R849" s="5" t="s">
        <v>5316</v>
      </c>
      <c r="S849" s="5" t="s">
        <v>5090</v>
      </c>
    </row>
    <row r="850" spans="1:29">
      <c r="A850" s="5">
        <v>842</v>
      </c>
      <c r="B850" s="5" t="s">
        <v>5927</v>
      </c>
      <c r="C850" s="5" t="s">
        <v>2767</v>
      </c>
      <c r="D850" s="5">
        <v>687.2</v>
      </c>
      <c r="E850" s="5">
        <v>147.6</v>
      </c>
      <c r="F850" s="179">
        <v>8.5740624410850845</v>
      </c>
      <c r="G850" s="179">
        <v>46.474044881041912</v>
      </c>
      <c r="H850" s="6">
        <v>2400</v>
      </c>
      <c r="I850" s="5">
        <v>2370</v>
      </c>
      <c r="J850" s="5" t="s">
        <v>2768</v>
      </c>
      <c r="K850" s="5" t="s">
        <v>2038</v>
      </c>
      <c r="L850" s="5" t="s">
        <v>5116</v>
      </c>
      <c r="M850" s="5" t="s">
        <v>2838</v>
      </c>
      <c r="P850" s="9">
        <v>6.1</v>
      </c>
      <c r="Q850" s="65">
        <v>0.61</v>
      </c>
      <c r="R850" s="5" t="s">
        <v>5316</v>
      </c>
      <c r="S850" s="5" t="s">
        <v>5090</v>
      </c>
    </row>
    <row r="851" spans="1:29">
      <c r="A851" s="5">
        <v>843</v>
      </c>
      <c r="B851" s="5" t="s">
        <v>5928</v>
      </c>
      <c r="C851" s="5" t="s">
        <v>5898</v>
      </c>
      <c r="D851" s="5">
        <v>709.27</v>
      </c>
      <c r="E851" s="5">
        <v>139.58000000000001</v>
      </c>
      <c r="F851" s="179">
        <v>8.8594861780424985</v>
      </c>
      <c r="G851" s="179">
        <v>46.39867625826497</v>
      </c>
      <c r="H851" s="6">
        <v>1070</v>
      </c>
      <c r="I851" s="5">
        <v>1079</v>
      </c>
      <c r="J851" s="5" t="s">
        <v>5899</v>
      </c>
      <c r="K851" s="5" t="s">
        <v>2038</v>
      </c>
      <c r="M851" s="5" t="s">
        <v>1337</v>
      </c>
      <c r="P851" s="22">
        <v>7.8</v>
      </c>
      <c r="Q851" s="65">
        <v>1</v>
      </c>
      <c r="R851" s="5">
        <v>20</v>
      </c>
      <c r="S851" s="4" t="s">
        <v>6111</v>
      </c>
      <c r="T851" s="6">
        <v>14.3</v>
      </c>
      <c r="U851" s="6">
        <v>0.14899999999999999</v>
      </c>
      <c r="V851" s="6">
        <v>1.49</v>
      </c>
      <c r="W851" s="58">
        <v>100</v>
      </c>
      <c r="X851" s="39"/>
    </row>
    <row r="852" spans="1:29">
      <c r="A852" s="5">
        <v>844</v>
      </c>
      <c r="B852" s="5" t="s">
        <v>5929</v>
      </c>
      <c r="C852" s="5" t="s">
        <v>5900</v>
      </c>
      <c r="D852" s="5">
        <v>709.35</v>
      </c>
      <c r="E852" s="5">
        <v>139.02000000000001</v>
      </c>
      <c r="F852" s="179">
        <v>8.8603942600590742</v>
      </c>
      <c r="G852" s="179">
        <v>46.393626507523564</v>
      </c>
      <c r="H852" s="6">
        <v>1475</v>
      </c>
      <c r="I852" s="5">
        <v>1479</v>
      </c>
      <c r="J852" s="5" t="s">
        <v>5899</v>
      </c>
      <c r="K852" s="5" t="s">
        <v>2038</v>
      </c>
      <c r="M852" s="5" t="s">
        <v>1337</v>
      </c>
      <c r="P852" s="22">
        <v>3.9</v>
      </c>
      <c r="Q852" s="65">
        <v>1.1000000000000001</v>
      </c>
      <c r="R852" s="5">
        <v>15</v>
      </c>
      <c r="S852" s="4" t="s">
        <v>6111</v>
      </c>
      <c r="T852" s="6" t="s">
        <v>5911</v>
      </c>
      <c r="U852" s="6"/>
      <c r="V852" s="6"/>
      <c r="W852" s="58"/>
      <c r="X852" s="39"/>
    </row>
    <row r="853" spans="1:29">
      <c r="A853" s="5">
        <v>845</v>
      </c>
      <c r="B853" s="5" t="s">
        <v>5930</v>
      </c>
      <c r="C853" s="5" t="s">
        <v>5901</v>
      </c>
      <c r="D853" s="5">
        <v>708.54</v>
      </c>
      <c r="E853" s="5">
        <v>140.07</v>
      </c>
      <c r="F853" s="179">
        <v>8.8501106115491694</v>
      </c>
      <c r="G853" s="179">
        <v>46.403201886677969</v>
      </c>
      <c r="H853" s="6">
        <v>1170</v>
      </c>
      <c r="I853" s="5">
        <v>1149</v>
      </c>
      <c r="J853" s="5" t="s">
        <v>5902</v>
      </c>
      <c r="K853" s="5" t="s">
        <v>2038</v>
      </c>
      <c r="M853" s="5" t="s">
        <v>1337</v>
      </c>
      <c r="P853" s="22">
        <v>3.7</v>
      </c>
      <c r="Q853" s="65">
        <v>1.6</v>
      </c>
      <c r="R853" s="5">
        <v>15</v>
      </c>
      <c r="S853" s="4" t="s">
        <v>6111</v>
      </c>
      <c r="T853" s="6" t="s">
        <v>5911</v>
      </c>
      <c r="U853" s="6"/>
      <c r="V853" s="6"/>
      <c r="W853" s="58"/>
      <c r="X853" s="39"/>
    </row>
    <row r="854" spans="1:29">
      <c r="A854" s="5">
        <v>846</v>
      </c>
      <c r="B854" s="5" t="s">
        <v>5931</v>
      </c>
      <c r="C854" s="5" t="s">
        <v>5906</v>
      </c>
      <c r="D854" s="5">
        <v>708.7</v>
      </c>
      <c r="E854" s="5">
        <v>139.79</v>
      </c>
      <c r="F854" s="179">
        <v>8.8521252332599953</v>
      </c>
      <c r="G854" s="179">
        <v>46.400657618543931</v>
      </c>
      <c r="H854" s="6">
        <v>1370</v>
      </c>
      <c r="I854" s="5">
        <v>1306</v>
      </c>
      <c r="J854" s="5" t="s">
        <v>5902</v>
      </c>
      <c r="K854" s="5" t="s">
        <v>2038</v>
      </c>
      <c r="M854" s="5" t="s">
        <v>1337</v>
      </c>
      <c r="P854" s="9">
        <v>6.9</v>
      </c>
      <c r="Q854" s="65">
        <v>1.85</v>
      </c>
      <c r="R854" s="5">
        <v>20</v>
      </c>
      <c r="S854" s="4" t="s">
        <v>6111</v>
      </c>
      <c r="T854" s="6" t="s">
        <v>5911</v>
      </c>
      <c r="U854" s="6"/>
      <c r="V854" s="6"/>
      <c r="W854" s="58"/>
      <c r="X854" s="39"/>
    </row>
    <row r="855" spans="1:29">
      <c r="A855" s="5">
        <v>847</v>
      </c>
      <c r="B855" s="5" t="s">
        <v>5932</v>
      </c>
      <c r="C855" s="5" t="s">
        <v>5907</v>
      </c>
      <c r="D855" s="5">
        <v>709.57</v>
      </c>
      <c r="E855" s="5">
        <v>139.61000000000001</v>
      </c>
      <c r="F855" s="179">
        <v>8.8633933202759021</v>
      </c>
      <c r="G855" s="179">
        <v>46.398897157400675</v>
      </c>
      <c r="H855" s="6">
        <v>825</v>
      </c>
      <c r="I855" s="5">
        <v>838</v>
      </c>
      <c r="J855" s="5" t="s">
        <v>5899</v>
      </c>
      <c r="K855" s="5" t="s">
        <v>2038</v>
      </c>
      <c r="M855" s="5" t="s">
        <v>5910</v>
      </c>
      <c r="P855" s="22">
        <v>6</v>
      </c>
      <c r="Q855" s="65">
        <v>1.55</v>
      </c>
      <c r="R855" s="5">
        <v>20</v>
      </c>
      <c r="S855" s="4" t="s">
        <v>6111</v>
      </c>
      <c r="T855" s="6">
        <v>13.69</v>
      </c>
      <c r="U855" s="6">
        <v>0.38890872965260115</v>
      </c>
      <c r="V855" s="6">
        <v>2.2000000000000002</v>
      </c>
      <c r="W855" s="58">
        <v>32</v>
      </c>
      <c r="X855" s="39"/>
    </row>
    <row r="856" spans="1:29">
      <c r="A856" s="5">
        <v>848</v>
      </c>
      <c r="B856" s="5" t="s">
        <v>5933</v>
      </c>
      <c r="C856" s="5" t="s">
        <v>3860</v>
      </c>
      <c r="D856" s="5">
        <v>707.92</v>
      </c>
      <c r="E856" s="5">
        <v>142.66999999999999</v>
      </c>
      <c r="F856" s="179">
        <v>8.8426547398361457</v>
      </c>
      <c r="G856" s="179">
        <v>46.426686764589789</v>
      </c>
      <c r="H856" s="6">
        <v>810</v>
      </c>
      <c r="I856" s="5">
        <v>813</v>
      </c>
      <c r="J856" s="5" t="s">
        <v>5903</v>
      </c>
      <c r="K856" s="5" t="s">
        <v>2038</v>
      </c>
      <c r="M856" s="5" t="s">
        <v>5910</v>
      </c>
      <c r="P856" s="22">
        <v>5.9</v>
      </c>
      <c r="Q856" s="65">
        <v>2.15</v>
      </c>
      <c r="R856" s="5">
        <v>20</v>
      </c>
      <c r="S856" s="4" t="s">
        <v>6111</v>
      </c>
      <c r="T856" s="6">
        <v>13.59</v>
      </c>
      <c r="U856" s="6">
        <v>0.3378522127307424</v>
      </c>
      <c r="V856" s="6">
        <v>1.97</v>
      </c>
      <c r="W856" s="58">
        <v>34</v>
      </c>
      <c r="X856" s="39"/>
    </row>
    <row r="857" spans="1:29">
      <c r="A857" s="5">
        <v>849</v>
      </c>
      <c r="B857" s="5" t="s">
        <v>5934</v>
      </c>
      <c r="C857" s="5" t="s">
        <v>5904</v>
      </c>
      <c r="D857" s="5">
        <v>709.31</v>
      </c>
      <c r="E857" s="5">
        <v>140.41</v>
      </c>
      <c r="F857" s="179">
        <v>8.8602017064009928</v>
      </c>
      <c r="G857" s="179">
        <v>46.406134878102705</v>
      </c>
      <c r="H857" s="6">
        <v>645</v>
      </c>
      <c r="I857" s="5">
        <v>654</v>
      </c>
      <c r="J857" s="5" t="s">
        <v>5902</v>
      </c>
      <c r="K857" s="5" t="s">
        <v>2038</v>
      </c>
      <c r="M857" s="5" t="s">
        <v>5910</v>
      </c>
      <c r="P857" s="22">
        <v>10</v>
      </c>
      <c r="Q857" s="65">
        <v>2.35</v>
      </c>
      <c r="R857" s="5">
        <v>20</v>
      </c>
      <c r="S857" s="4" t="s">
        <v>6111</v>
      </c>
      <c r="T857" s="6" t="s">
        <v>5911</v>
      </c>
      <c r="U857" s="6"/>
      <c r="V857" s="6"/>
      <c r="W857" s="58"/>
      <c r="X857" s="39"/>
    </row>
    <row r="858" spans="1:29">
      <c r="A858" s="5">
        <v>850</v>
      </c>
      <c r="B858" s="5" t="s">
        <v>5935</v>
      </c>
      <c r="C858" s="5" t="s">
        <v>3861</v>
      </c>
      <c r="D858" s="5">
        <v>709.36</v>
      </c>
      <c r="E858" s="5">
        <v>140.58000000000001</v>
      </c>
      <c r="F858" s="179">
        <v>8.8608918774035974</v>
      </c>
      <c r="G858" s="179">
        <v>46.407655732570269</v>
      </c>
      <c r="H858" s="6">
        <v>520</v>
      </c>
      <c r="I858" s="5">
        <v>518</v>
      </c>
      <c r="J858" s="5" t="s">
        <v>5902</v>
      </c>
      <c r="K858" s="5" t="s">
        <v>2038</v>
      </c>
      <c r="M858" s="5" t="s">
        <v>5910</v>
      </c>
      <c r="P858" s="22">
        <v>9.3000000000000007</v>
      </c>
      <c r="Q858" s="65">
        <v>2.75</v>
      </c>
      <c r="R858" s="5">
        <v>20</v>
      </c>
      <c r="S858" s="4" t="s">
        <v>6111</v>
      </c>
      <c r="T858" s="6" t="s">
        <v>5911</v>
      </c>
      <c r="U858" s="6"/>
      <c r="V858" s="6"/>
      <c r="W858" s="58"/>
      <c r="X858" s="39"/>
    </row>
    <row r="859" spans="1:29">
      <c r="A859" s="5">
        <v>851</v>
      </c>
      <c r="B859" s="5" t="s">
        <v>5936</v>
      </c>
      <c r="C859" s="5" t="s">
        <v>3862</v>
      </c>
      <c r="D859" s="5">
        <v>711.26</v>
      </c>
      <c r="E859" s="5">
        <v>137.77000000000001</v>
      </c>
      <c r="F859" s="179">
        <v>8.8849226492323297</v>
      </c>
      <c r="G859" s="179">
        <v>46.382069922696296</v>
      </c>
      <c r="H859" s="6">
        <v>780</v>
      </c>
      <c r="I859" s="5">
        <v>794</v>
      </c>
      <c r="K859" s="5" t="s">
        <v>2038</v>
      </c>
      <c r="M859" s="5" t="s">
        <v>5910</v>
      </c>
      <c r="P859" s="22">
        <v>5.9</v>
      </c>
      <c r="Q859" s="65">
        <v>1.65</v>
      </c>
      <c r="R859" s="5">
        <v>20</v>
      </c>
      <c r="S859" s="4" t="s">
        <v>6111</v>
      </c>
      <c r="T859" s="6">
        <v>14.04</v>
      </c>
      <c r="U859" s="6">
        <v>0.38419468444469085</v>
      </c>
      <c r="V859" s="6">
        <v>1.63</v>
      </c>
      <c r="W859" s="58">
        <v>18</v>
      </c>
      <c r="X859" s="39"/>
    </row>
    <row r="860" spans="1:29">
      <c r="A860" s="5">
        <v>852</v>
      </c>
      <c r="B860" s="5" t="s">
        <v>5937</v>
      </c>
      <c r="C860" s="5" t="s">
        <v>176</v>
      </c>
      <c r="D860" s="5">
        <v>855.76900000000001</v>
      </c>
      <c r="E860" s="5">
        <v>280.47500000000002</v>
      </c>
      <c r="F860" s="179">
        <v>10.842262056594949</v>
      </c>
      <c r="G860" s="179">
        <v>47.625009356486629</v>
      </c>
      <c r="H860" s="6">
        <v>1260</v>
      </c>
      <c r="I860" s="5">
        <v>1243</v>
      </c>
      <c r="K860" s="5" t="s">
        <v>2038</v>
      </c>
      <c r="L860" s="5" t="s">
        <v>5201</v>
      </c>
      <c r="M860" s="5" t="s">
        <v>4787</v>
      </c>
      <c r="P860" s="9">
        <v>123.1</v>
      </c>
      <c r="Q860" s="65">
        <v>3.5</v>
      </c>
      <c r="R860" s="5">
        <v>48</v>
      </c>
      <c r="S860" s="5" t="s">
        <v>526</v>
      </c>
      <c r="AC860" s="5" t="s">
        <v>4785</v>
      </c>
    </row>
    <row r="861" spans="1:29">
      <c r="A861" s="5">
        <v>853</v>
      </c>
      <c r="B861" s="5" t="s">
        <v>5690</v>
      </c>
      <c r="C861" s="5" t="s">
        <v>527</v>
      </c>
      <c r="D861" s="5">
        <v>796.98199999999997</v>
      </c>
      <c r="E861" s="5">
        <v>241.41200000000001</v>
      </c>
      <c r="F861" s="179">
        <v>10.043336306546397</v>
      </c>
      <c r="G861" s="179">
        <v>47.294169166730434</v>
      </c>
      <c r="H861" s="6">
        <v>920</v>
      </c>
      <c r="I861" s="5">
        <v>960</v>
      </c>
      <c r="K861" s="5" t="s">
        <v>2038</v>
      </c>
      <c r="L861" s="5" t="s">
        <v>5201</v>
      </c>
      <c r="M861" s="5" t="s">
        <v>4787</v>
      </c>
      <c r="P861" s="9">
        <v>19.2</v>
      </c>
      <c r="Q861" s="65">
        <v>1.5</v>
      </c>
      <c r="R861" s="5">
        <v>39</v>
      </c>
      <c r="S861" s="5" t="s">
        <v>526</v>
      </c>
      <c r="AC861" s="5" t="s">
        <v>4786</v>
      </c>
    </row>
    <row r="862" spans="1:29">
      <c r="A862" s="5">
        <v>854</v>
      </c>
      <c r="B862" s="5" t="s">
        <v>5691</v>
      </c>
      <c r="C862" s="5" t="s">
        <v>4949</v>
      </c>
      <c r="D862" s="5">
        <v>925.62800000000004</v>
      </c>
      <c r="E862" s="5">
        <v>293.89</v>
      </c>
      <c r="F862" s="179">
        <v>11.780183472250069</v>
      </c>
      <c r="G862" s="179">
        <v>47.714496954417577</v>
      </c>
      <c r="H862" s="6">
        <v>845</v>
      </c>
      <c r="I862" s="5">
        <v>891</v>
      </c>
      <c r="K862" s="5" t="s">
        <v>2038</v>
      </c>
      <c r="L862" s="5" t="s">
        <v>4974</v>
      </c>
      <c r="M862" s="5" t="s">
        <v>4787</v>
      </c>
      <c r="P862" s="9">
        <v>30.5</v>
      </c>
      <c r="Q862" s="65">
        <v>2.4</v>
      </c>
      <c r="R862" s="5">
        <v>56</v>
      </c>
      <c r="S862" s="5" t="s">
        <v>526</v>
      </c>
      <c r="T862" s="5">
        <v>14</v>
      </c>
      <c r="U862" s="5">
        <v>0.237346441585572</v>
      </c>
      <c r="V862" s="5">
        <v>1.3</v>
      </c>
      <c r="W862" s="57">
        <v>30</v>
      </c>
      <c r="AC862" s="5" t="s">
        <v>4786</v>
      </c>
    </row>
    <row r="863" spans="1:29">
      <c r="A863" s="5">
        <v>855</v>
      </c>
      <c r="B863" s="5" t="s">
        <v>5692</v>
      </c>
      <c r="C863" s="5" t="s">
        <v>528</v>
      </c>
      <c r="D863" s="5">
        <v>864.77200000000005</v>
      </c>
      <c r="E863" s="5">
        <v>280.13099999999997</v>
      </c>
      <c r="F863" s="179">
        <v>10.961712900533211</v>
      </c>
      <c r="G863" s="179">
        <v>47.618344266124865</v>
      </c>
      <c r="H863" s="6">
        <v>938</v>
      </c>
      <c r="I863" s="5">
        <v>965</v>
      </c>
      <c r="K863" s="5" t="s">
        <v>2038</v>
      </c>
      <c r="L863" s="5" t="s">
        <v>4974</v>
      </c>
      <c r="M863" s="5" t="s">
        <v>4787</v>
      </c>
      <c r="P863" s="9">
        <v>29.3</v>
      </c>
      <c r="Q863" s="65">
        <v>2</v>
      </c>
      <c r="R863" s="5">
        <v>55</v>
      </c>
      <c r="S863" s="5" t="s">
        <v>526</v>
      </c>
      <c r="T863" s="5">
        <v>13.8</v>
      </c>
      <c r="U863" s="5">
        <v>0.20579830217101058</v>
      </c>
      <c r="V863" s="5">
        <v>1.2</v>
      </c>
      <c r="W863" s="57">
        <v>34</v>
      </c>
      <c r="AC863" s="5" t="s">
        <v>4786</v>
      </c>
    </row>
    <row r="864" spans="1:29">
      <c r="A864" s="5">
        <v>856</v>
      </c>
      <c r="B864" s="5" t="s">
        <v>5693</v>
      </c>
      <c r="C864" s="5" t="s">
        <v>529</v>
      </c>
      <c r="D864" s="5">
        <v>806.01</v>
      </c>
      <c r="E864" s="5">
        <v>261.68200000000002</v>
      </c>
      <c r="F864" s="179">
        <v>10.171960057544023</v>
      </c>
      <c r="G864" s="179">
        <v>47.473616765672411</v>
      </c>
      <c r="H864" s="6">
        <v>1120</v>
      </c>
      <c r="I864" s="5">
        <v>1128</v>
      </c>
      <c r="K864" s="5" t="s">
        <v>2038</v>
      </c>
      <c r="L864" s="5" t="s">
        <v>4974</v>
      </c>
      <c r="M864" s="5" t="s">
        <v>4787</v>
      </c>
      <c r="P864" s="9">
        <v>16.399999999999999</v>
      </c>
      <c r="Q864" s="65">
        <v>1.4</v>
      </c>
      <c r="R864" s="5">
        <v>58</v>
      </c>
      <c r="S864" s="5" t="s">
        <v>526</v>
      </c>
      <c r="T864" s="5">
        <v>13.8</v>
      </c>
      <c r="U864" s="5">
        <v>0.28974728363194885</v>
      </c>
      <c r="V864" s="5">
        <v>1.9</v>
      </c>
      <c r="W864" s="57">
        <v>43</v>
      </c>
      <c r="AC864" s="5" t="s">
        <v>4786</v>
      </c>
    </row>
    <row r="865" spans="1:29">
      <c r="A865" s="5">
        <v>857</v>
      </c>
      <c r="B865" s="5" t="s">
        <v>5694</v>
      </c>
      <c r="C865" s="5" t="s">
        <v>2643</v>
      </c>
      <c r="D865" s="34">
        <v>298850</v>
      </c>
      <c r="E865" s="34">
        <v>4962587.5</v>
      </c>
      <c r="F865" s="179">
        <v>6.4571808500000003</v>
      </c>
      <c r="G865" s="179">
        <v>44.788374359999999</v>
      </c>
      <c r="H865" s="6">
        <v>1590</v>
      </c>
      <c r="I865" s="5">
        <v>1659</v>
      </c>
      <c r="J865" s="5" t="s">
        <v>3668</v>
      </c>
      <c r="K865" s="5" t="s">
        <v>2038</v>
      </c>
      <c r="L865" s="5" t="s">
        <v>4797</v>
      </c>
      <c r="M865" s="5" t="s">
        <v>1227</v>
      </c>
      <c r="P865" s="22">
        <v>7.9</v>
      </c>
      <c r="Q865" s="39">
        <v>0.5</v>
      </c>
      <c r="R865" s="6">
        <v>31</v>
      </c>
      <c r="S865" s="4" t="s">
        <v>6112</v>
      </c>
      <c r="T865" s="6"/>
      <c r="V865" s="6"/>
      <c r="W865" s="58"/>
      <c r="X865" s="39"/>
      <c r="AC865" s="5" t="s">
        <v>5652</v>
      </c>
    </row>
    <row r="866" spans="1:29">
      <c r="A866" s="5">
        <v>858</v>
      </c>
      <c r="B866" s="5" t="s">
        <v>5695</v>
      </c>
      <c r="C866" s="5" t="s">
        <v>3413</v>
      </c>
      <c r="D866" s="34">
        <v>298075</v>
      </c>
      <c r="E866" s="34">
        <v>4956550</v>
      </c>
      <c r="F866" s="179">
        <v>6.4497847300000002</v>
      </c>
      <c r="G866" s="179">
        <v>44.733858439999999</v>
      </c>
      <c r="H866" s="6">
        <v>1420</v>
      </c>
      <c r="I866" s="5">
        <v>1451</v>
      </c>
      <c r="J866" s="5" t="s">
        <v>4749</v>
      </c>
      <c r="K866" s="5" t="s">
        <v>2038</v>
      </c>
      <c r="L866" s="5" t="s">
        <v>2007</v>
      </c>
      <c r="M866" s="5" t="s">
        <v>1227</v>
      </c>
      <c r="P866" s="22">
        <v>5.6</v>
      </c>
      <c r="Q866" s="39">
        <v>0.4</v>
      </c>
      <c r="R866" s="6">
        <v>20</v>
      </c>
      <c r="S866" s="4" t="s">
        <v>6112</v>
      </c>
      <c r="T866" s="6">
        <v>12.2</v>
      </c>
      <c r="U866" s="6">
        <v>0.17</v>
      </c>
      <c r="V866" s="6">
        <v>1.7</v>
      </c>
      <c r="W866" s="58">
        <v>100</v>
      </c>
      <c r="X866" s="39"/>
      <c r="AC866" s="5" t="s">
        <v>5652</v>
      </c>
    </row>
    <row r="867" spans="1:29">
      <c r="A867" s="5">
        <v>859</v>
      </c>
      <c r="B867" s="5" t="s">
        <v>5696</v>
      </c>
      <c r="C867" s="5" t="s">
        <v>3414</v>
      </c>
      <c r="D867" s="34">
        <v>301375</v>
      </c>
      <c r="E867" s="34">
        <v>4960287.5</v>
      </c>
      <c r="F867" s="179">
        <v>6.4899665200000003</v>
      </c>
      <c r="G867" s="179">
        <v>44.768395040000001</v>
      </c>
      <c r="H867" s="6">
        <v>2630</v>
      </c>
      <c r="I867" s="5">
        <v>2597</v>
      </c>
      <c r="J867" s="5" t="s">
        <v>4750</v>
      </c>
      <c r="K867" s="5" t="s">
        <v>2038</v>
      </c>
      <c r="L867" s="5" t="s">
        <v>4798</v>
      </c>
      <c r="M867" s="5" t="s">
        <v>1228</v>
      </c>
      <c r="P867" s="22">
        <v>9.4</v>
      </c>
      <c r="Q867" s="39">
        <v>0.7</v>
      </c>
      <c r="R867" s="6">
        <v>26</v>
      </c>
      <c r="S867" s="4" t="s">
        <v>6112</v>
      </c>
      <c r="T867" s="6">
        <v>12.5</v>
      </c>
      <c r="U867" s="6">
        <v>0.19006577808748212</v>
      </c>
      <c r="V867" s="6">
        <v>1.7</v>
      </c>
      <c r="W867" s="58">
        <v>80</v>
      </c>
      <c r="X867" s="39"/>
      <c r="AC867" s="5" t="s">
        <v>5652</v>
      </c>
    </row>
    <row r="868" spans="1:29">
      <c r="A868" s="5">
        <v>860</v>
      </c>
      <c r="B868" s="5" t="s">
        <v>5697</v>
      </c>
      <c r="C868" s="5" t="s">
        <v>3415</v>
      </c>
      <c r="D868" s="34">
        <v>302550</v>
      </c>
      <c r="E868" s="34">
        <v>4959350</v>
      </c>
      <c r="F868" s="179">
        <v>6.5051641099999999</v>
      </c>
      <c r="G868" s="179">
        <v>44.760288680000002</v>
      </c>
      <c r="H868" s="6">
        <v>2017</v>
      </c>
      <c r="I868" s="5">
        <v>2034</v>
      </c>
      <c r="J868" s="5" t="s">
        <v>4950</v>
      </c>
      <c r="K868" s="5" t="s">
        <v>2038</v>
      </c>
      <c r="L868" s="5" t="s">
        <v>4798</v>
      </c>
      <c r="M868" s="5" t="s">
        <v>1228</v>
      </c>
      <c r="P868" s="22">
        <v>4.3</v>
      </c>
      <c r="Q868" s="39">
        <v>0.3</v>
      </c>
      <c r="R868" s="6">
        <v>49</v>
      </c>
      <c r="S868" s="4" t="s">
        <v>6112</v>
      </c>
      <c r="T868" s="6">
        <v>12.1</v>
      </c>
      <c r="U868" s="6">
        <v>0.19528336647123581</v>
      </c>
      <c r="V868" s="6">
        <v>1.5</v>
      </c>
      <c r="W868" s="58">
        <v>59</v>
      </c>
      <c r="X868" s="39"/>
      <c r="AC868" s="5" t="s">
        <v>5652</v>
      </c>
    </row>
    <row r="869" spans="1:29">
      <c r="A869" s="5">
        <v>861</v>
      </c>
      <c r="B869" s="5" t="s">
        <v>5828</v>
      </c>
      <c r="C869" s="5" t="s">
        <v>3398</v>
      </c>
      <c r="D869" s="34">
        <v>303725</v>
      </c>
      <c r="E869" s="34">
        <v>4958737.5</v>
      </c>
      <c r="F869" s="179">
        <v>6.5202324100000002</v>
      </c>
      <c r="G869" s="179">
        <v>44.75510319</v>
      </c>
      <c r="H869" s="6">
        <v>1470</v>
      </c>
      <c r="I869" s="5">
        <v>1473</v>
      </c>
      <c r="J869" s="5" t="s">
        <v>4751</v>
      </c>
      <c r="K869" s="5" t="s">
        <v>2038</v>
      </c>
      <c r="L869" s="5" t="s">
        <v>4798</v>
      </c>
      <c r="M869" s="5" t="s">
        <v>1228</v>
      </c>
      <c r="P869" s="22">
        <v>3.9</v>
      </c>
      <c r="Q869" s="39">
        <v>0.3</v>
      </c>
      <c r="R869" s="6">
        <v>29</v>
      </c>
      <c r="S869" s="4" t="s">
        <v>6112</v>
      </c>
      <c r="T869" s="6"/>
      <c r="V869" s="6"/>
      <c r="W869" s="58"/>
      <c r="X869" s="39"/>
      <c r="AC869" s="5" t="s">
        <v>5652</v>
      </c>
    </row>
    <row r="870" spans="1:29">
      <c r="A870" s="5">
        <v>862</v>
      </c>
      <c r="B870" s="5" t="s">
        <v>5915</v>
      </c>
      <c r="C870" s="5" t="s">
        <v>3399</v>
      </c>
      <c r="D870" s="34">
        <v>299400</v>
      </c>
      <c r="E870" s="34">
        <v>4960212.5</v>
      </c>
      <c r="F870" s="179">
        <v>6.4650621399999997</v>
      </c>
      <c r="G870" s="179">
        <v>44.767169459999998</v>
      </c>
      <c r="H870" s="6">
        <v>3066</v>
      </c>
      <c r="I870" s="5">
        <v>2955</v>
      </c>
      <c r="J870" s="5" t="s">
        <v>4311</v>
      </c>
      <c r="K870" s="5" t="s">
        <v>2038</v>
      </c>
      <c r="L870" s="5" t="s">
        <v>4798</v>
      </c>
      <c r="M870" s="5" t="s">
        <v>1228</v>
      </c>
      <c r="P870" s="22">
        <v>5.5</v>
      </c>
      <c r="Q870" s="39">
        <v>0.4</v>
      </c>
      <c r="R870" s="6">
        <v>45</v>
      </c>
      <c r="S870" s="4" t="s">
        <v>6112</v>
      </c>
      <c r="T870" s="6">
        <v>12</v>
      </c>
      <c r="U870" s="6">
        <v>0.17094086468945691</v>
      </c>
      <c r="V870" s="6">
        <v>1.5</v>
      </c>
      <c r="W870" s="58">
        <v>77</v>
      </c>
      <c r="X870" s="39"/>
      <c r="AC870" s="5" t="s">
        <v>5652</v>
      </c>
    </row>
    <row r="871" spans="1:29">
      <c r="A871" s="5">
        <v>863</v>
      </c>
      <c r="B871" s="5" t="s">
        <v>5916</v>
      </c>
      <c r="C871" s="5" t="s">
        <v>3172</v>
      </c>
      <c r="D871" s="34">
        <v>300062.5</v>
      </c>
      <c r="E871" s="34">
        <v>4960400</v>
      </c>
      <c r="F871" s="179">
        <v>6.4733523000000002</v>
      </c>
      <c r="G871" s="179">
        <v>44.769041199999997</v>
      </c>
      <c r="H871" s="6">
        <v>2908</v>
      </c>
      <c r="I871" s="5">
        <v>2801</v>
      </c>
      <c r="J871" s="5" t="s">
        <v>4311</v>
      </c>
      <c r="K871" s="5" t="s">
        <v>2038</v>
      </c>
      <c r="L871" s="5" t="s">
        <v>4798</v>
      </c>
      <c r="M871" s="5" t="s">
        <v>1228</v>
      </c>
      <c r="P871" s="22">
        <v>5.4</v>
      </c>
      <c r="Q871" s="39">
        <v>0.5</v>
      </c>
      <c r="R871" s="6">
        <v>15</v>
      </c>
      <c r="S871" s="4" t="s">
        <v>6112</v>
      </c>
      <c r="T871" s="6"/>
      <c r="V871" s="6"/>
      <c r="W871" s="58"/>
      <c r="X871" s="39"/>
      <c r="AC871" s="5" t="s">
        <v>5652</v>
      </c>
    </row>
    <row r="872" spans="1:29">
      <c r="A872" s="5">
        <v>864</v>
      </c>
      <c r="B872" s="5" t="s">
        <v>5917</v>
      </c>
      <c r="C872" s="5" t="s">
        <v>3173</v>
      </c>
      <c r="D872" s="34" t="s">
        <v>5243</v>
      </c>
      <c r="E872" s="34" t="s">
        <v>5244</v>
      </c>
      <c r="F872" s="179">
        <v>6.5499189199999996</v>
      </c>
      <c r="G872" s="179">
        <v>44.910797209999998</v>
      </c>
      <c r="H872" s="6">
        <v>2490</v>
      </c>
      <c r="I872" s="5">
        <v>2442</v>
      </c>
      <c r="J872" s="5" t="s">
        <v>4312</v>
      </c>
      <c r="K872" s="5" t="s">
        <v>2038</v>
      </c>
      <c r="L872" s="5" t="s">
        <v>2007</v>
      </c>
      <c r="M872" s="5" t="s">
        <v>1399</v>
      </c>
      <c r="P872" s="22">
        <v>27</v>
      </c>
      <c r="Q872" s="39">
        <v>1.4</v>
      </c>
      <c r="R872" s="6">
        <v>38</v>
      </c>
      <c r="S872" s="4" t="s">
        <v>6112</v>
      </c>
      <c r="T872" s="6">
        <v>13.5</v>
      </c>
      <c r="U872" s="6">
        <v>0.17</v>
      </c>
      <c r="V872" s="6">
        <v>1.7</v>
      </c>
      <c r="W872" s="58">
        <v>100</v>
      </c>
      <c r="X872" s="39"/>
      <c r="AC872" s="5" t="s">
        <v>5652</v>
      </c>
    </row>
    <row r="873" spans="1:29">
      <c r="A873" s="5">
        <v>865</v>
      </c>
      <c r="B873" s="5" t="s">
        <v>5664</v>
      </c>
      <c r="C873" s="5" t="s">
        <v>3174</v>
      </c>
      <c r="D873" s="34" t="s">
        <v>5245</v>
      </c>
      <c r="E873" s="34" t="s">
        <v>5246</v>
      </c>
      <c r="F873" s="179">
        <v>6.59593322</v>
      </c>
      <c r="G873" s="179">
        <v>44.857076339999999</v>
      </c>
      <c r="H873" s="6">
        <v>1210</v>
      </c>
      <c r="I873" s="5">
        <v>1195</v>
      </c>
      <c r="J873" s="5" t="s">
        <v>4313</v>
      </c>
      <c r="K873" s="5" t="s">
        <v>2038</v>
      </c>
      <c r="L873" s="5" t="s">
        <v>4999</v>
      </c>
      <c r="M873" s="5" t="s">
        <v>1397</v>
      </c>
      <c r="P873" s="22">
        <v>31.7</v>
      </c>
      <c r="Q873" s="39">
        <v>2</v>
      </c>
      <c r="R873" s="6">
        <v>55</v>
      </c>
      <c r="S873" s="4" t="s">
        <v>6112</v>
      </c>
      <c r="T873" s="6">
        <v>12.8</v>
      </c>
      <c r="U873" s="6">
        <v>0.25997347344787258</v>
      </c>
      <c r="V873" s="6">
        <v>1.4</v>
      </c>
      <c r="W873" s="58">
        <v>29</v>
      </c>
      <c r="X873" s="39"/>
      <c r="AC873" s="5" t="s">
        <v>5652</v>
      </c>
    </row>
    <row r="874" spans="1:29">
      <c r="A874" s="5">
        <v>866</v>
      </c>
      <c r="B874" s="5" t="s">
        <v>5665</v>
      </c>
      <c r="C874" s="5" t="s">
        <v>3175</v>
      </c>
      <c r="D874" s="34">
        <v>310100</v>
      </c>
      <c r="E874" s="34">
        <v>4960000</v>
      </c>
      <c r="F874" s="179">
        <v>6.6002331099999996</v>
      </c>
      <c r="G874" s="179">
        <v>44.768178560000003</v>
      </c>
      <c r="H874" s="6">
        <v>1900</v>
      </c>
      <c r="I874" s="5">
        <v>1907</v>
      </c>
      <c r="J874" s="5" t="s">
        <v>4314</v>
      </c>
      <c r="K874" s="5" t="s">
        <v>2038</v>
      </c>
      <c r="L874" s="5" t="s">
        <v>1428</v>
      </c>
      <c r="M874" s="5" t="s">
        <v>1398</v>
      </c>
      <c r="P874" s="22">
        <v>14.8</v>
      </c>
      <c r="Q874" s="39">
        <v>1.1000000000000001</v>
      </c>
      <c r="R874" s="6">
        <v>38</v>
      </c>
      <c r="S874" s="4" t="s">
        <v>6112</v>
      </c>
      <c r="T874" s="6">
        <v>12.2</v>
      </c>
      <c r="U874" s="6">
        <v>0.26037782196164777</v>
      </c>
      <c r="V874" s="6">
        <v>2</v>
      </c>
      <c r="W874" s="58">
        <v>59</v>
      </c>
      <c r="X874" s="39"/>
      <c r="AC874" s="5" t="s">
        <v>5652</v>
      </c>
    </row>
    <row r="875" spans="1:29">
      <c r="A875" s="5">
        <v>867</v>
      </c>
      <c r="B875" s="5" t="s">
        <v>5666</v>
      </c>
      <c r="C875" s="5" t="s">
        <v>3416</v>
      </c>
      <c r="D875" s="34" t="s">
        <v>5247</v>
      </c>
      <c r="E875" s="34" t="s">
        <v>5248</v>
      </c>
      <c r="F875" s="179">
        <v>6.74497912</v>
      </c>
      <c r="G875" s="179">
        <v>44.970894000000001</v>
      </c>
      <c r="H875" s="6">
        <v>2770</v>
      </c>
      <c r="I875" s="5">
        <v>2712</v>
      </c>
      <c r="J875" s="5" t="s">
        <v>4539</v>
      </c>
      <c r="K875" s="5" t="s">
        <v>2038</v>
      </c>
      <c r="L875" s="5" t="s">
        <v>2007</v>
      </c>
      <c r="M875" s="5" t="s">
        <v>4577</v>
      </c>
      <c r="P875" s="22">
        <v>18.899999999999999</v>
      </c>
      <c r="Q875" s="39">
        <v>1.4</v>
      </c>
      <c r="R875" s="6">
        <v>23</v>
      </c>
      <c r="S875" s="4" t="s">
        <v>6112</v>
      </c>
      <c r="T875" s="6">
        <v>11</v>
      </c>
      <c r="U875" s="6">
        <v>0.23664319132398462</v>
      </c>
      <c r="V875" s="6">
        <v>1.4</v>
      </c>
      <c r="W875" s="58">
        <v>35</v>
      </c>
      <c r="X875" s="39"/>
      <c r="AC875" s="5" t="s">
        <v>5652</v>
      </c>
    </row>
    <row r="876" spans="1:29">
      <c r="A876" s="5">
        <v>868</v>
      </c>
      <c r="B876" s="5" t="s">
        <v>5667</v>
      </c>
      <c r="C876" s="5" t="s">
        <v>3405</v>
      </c>
      <c r="D876" s="34" t="s">
        <v>5249</v>
      </c>
      <c r="E876" s="34" t="s">
        <v>5250</v>
      </c>
      <c r="F876" s="179">
        <v>6.7184083299999999</v>
      </c>
      <c r="G876" s="179">
        <v>44.957258539999998</v>
      </c>
      <c r="H876" s="6">
        <v>2405</v>
      </c>
      <c r="I876" s="5">
        <v>2454</v>
      </c>
      <c r="J876" s="5" t="s">
        <v>1549</v>
      </c>
      <c r="K876" s="5" t="s">
        <v>2038</v>
      </c>
      <c r="L876" s="5" t="s">
        <v>2007</v>
      </c>
      <c r="M876" s="5" t="s">
        <v>4577</v>
      </c>
      <c r="P876" s="22">
        <v>16.399999999999999</v>
      </c>
      <c r="Q876" s="39">
        <v>1.1000000000000001</v>
      </c>
      <c r="R876" s="6">
        <v>29</v>
      </c>
      <c r="S876" s="4" t="s">
        <v>6112</v>
      </c>
      <c r="T876" s="6">
        <v>12</v>
      </c>
      <c r="U876" s="6">
        <v>0.15</v>
      </c>
      <c r="V876" s="6">
        <v>1.5</v>
      </c>
      <c r="W876" s="58">
        <v>100</v>
      </c>
      <c r="X876" s="39"/>
      <c r="AC876" s="5" t="s">
        <v>5652</v>
      </c>
    </row>
    <row r="877" spans="1:29">
      <c r="A877" s="5">
        <v>869</v>
      </c>
      <c r="B877" s="5" t="s">
        <v>5668</v>
      </c>
      <c r="C877" s="5" t="s">
        <v>3406</v>
      </c>
      <c r="D877" s="34">
        <v>367316</v>
      </c>
      <c r="E877" s="34">
        <v>4995560</v>
      </c>
      <c r="F877" s="179">
        <v>7.3135520500000002</v>
      </c>
      <c r="G877" s="179">
        <v>45.10105643</v>
      </c>
      <c r="H877" s="6">
        <v>380</v>
      </c>
      <c r="I877" s="5">
        <v>467</v>
      </c>
      <c r="J877" s="5" t="s">
        <v>1550</v>
      </c>
      <c r="K877" s="5" t="s">
        <v>2038</v>
      </c>
      <c r="L877" s="5" t="s">
        <v>1429</v>
      </c>
      <c r="M877" s="5" t="s">
        <v>4578</v>
      </c>
      <c r="P877" s="22">
        <v>15.2</v>
      </c>
      <c r="Q877" s="39">
        <v>0.7</v>
      </c>
      <c r="R877" s="6">
        <v>20</v>
      </c>
      <c r="S877" s="4" t="s">
        <v>6112</v>
      </c>
      <c r="T877" s="6">
        <v>11.5</v>
      </c>
      <c r="U877" s="6">
        <v>0.15765268450628692</v>
      </c>
      <c r="V877" s="6">
        <v>1.6</v>
      </c>
      <c r="W877" s="58">
        <v>103</v>
      </c>
      <c r="X877" s="39"/>
      <c r="AC877" s="5" t="s">
        <v>5652</v>
      </c>
    </row>
    <row r="878" spans="1:29">
      <c r="A878" s="5">
        <v>870</v>
      </c>
      <c r="B878" s="5" t="s">
        <v>5669</v>
      </c>
      <c r="C878" s="5" t="s">
        <v>3407</v>
      </c>
      <c r="D878" s="34">
        <v>363479</v>
      </c>
      <c r="E878" s="34">
        <v>4994224</v>
      </c>
      <c r="F878" s="179">
        <v>7.2651689900000003</v>
      </c>
      <c r="G878" s="179">
        <v>45.088305130000002</v>
      </c>
      <c r="H878" s="6">
        <v>780</v>
      </c>
      <c r="I878" s="5">
        <v>1041</v>
      </c>
      <c r="J878" s="5" t="s">
        <v>1370</v>
      </c>
      <c r="K878" s="5" t="s">
        <v>2038</v>
      </c>
      <c r="L878" s="5" t="s">
        <v>1429</v>
      </c>
      <c r="M878" s="5" t="s">
        <v>4578</v>
      </c>
      <c r="P878" s="22">
        <v>13.1</v>
      </c>
      <c r="Q878" s="39">
        <v>1.8</v>
      </c>
      <c r="R878" s="6">
        <v>20</v>
      </c>
      <c r="S878" s="4" t="s">
        <v>6112</v>
      </c>
      <c r="T878" s="6">
        <v>13.4</v>
      </c>
      <c r="U878" s="6">
        <v>0.30983866769659335</v>
      </c>
      <c r="V878" s="6">
        <v>1.2</v>
      </c>
      <c r="W878" s="58">
        <v>15</v>
      </c>
      <c r="X878" s="39"/>
      <c r="AC878" s="5" t="s">
        <v>5652</v>
      </c>
    </row>
    <row r="879" spans="1:29">
      <c r="A879" s="5">
        <v>871</v>
      </c>
      <c r="B879" s="5" t="s">
        <v>5670</v>
      </c>
      <c r="C879" s="5" t="s">
        <v>3664</v>
      </c>
      <c r="D879" s="34">
        <v>363708</v>
      </c>
      <c r="E879" s="34">
        <v>4993774.5</v>
      </c>
      <c r="F879" s="179">
        <v>7.2681997699999998</v>
      </c>
      <c r="G879" s="179">
        <v>45.084309339999997</v>
      </c>
      <c r="H879" s="6">
        <v>1070</v>
      </c>
      <c r="I879" s="5">
        <v>1095</v>
      </c>
      <c r="J879" s="5" t="s">
        <v>1371</v>
      </c>
      <c r="K879" s="5" t="s">
        <v>2038</v>
      </c>
      <c r="L879" s="5" t="s">
        <v>1428</v>
      </c>
      <c r="M879" s="5" t="s">
        <v>4578</v>
      </c>
      <c r="P879" s="22">
        <v>23.4</v>
      </c>
      <c r="Q879" s="39">
        <v>1.4</v>
      </c>
      <c r="R879" s="6">
        <v>20</v>
      </c>
      <c r="S879" s="4" t="s">
        <v>6112</v>
      </c>
      <c r="T879" s="6">
        <v>12.5</v>
      </c>
      <c r="U879" s="6">
        <v>0.25619594773603199</v>
      </c>
      <c r="V879" s="5">
        <v>1.9</v>
      </c>
      <c r="W879" s="57">
        <v>55</v>
      </c>
      <c r="AC879" s="5" t="s">
        <v>5652</v>
      </c>
    </row>
    <row r="880" spans="1:29">
      <c r="A880" s="5">
        <v>872</v>
      </c>
      <c r="B880" s="5" t="s">
        <v>5671</v>
      </c>
      <c r="C880" s="5" t="s">
        <v>3665</v>
      </c>
      <c r="D880" s="34">
        <v>363525</v>
      </c>
      <c r="E880" s="34">
        <v>4994124</v>
      </c>
      <c r="F880" s="179">
        <v>7.2657805</v>
      </c>
      <c r="G880" s="179">
        <v>45.087414240000001</v>
      </c>
      <c r="H880" s="6">
        <v>970</v>
      </c>
      <c r="I880" s="5">
        <v>1097</v>
      </c>
      <c r="J880" s="5" t="s">
        <v>4987</v>
      </c>
      <c r="K880" s="5" t="s">
        <v>2038</v>
      </c>
      <c r="L880" s="5" t="s">
        <v>1428</v>
      </c>
      <c r="M880" s="5" t="s">
        <v>4578</v>
      </c>
      <c r="P880" s="22">
        <v>27.3</v>
      </c>
      <c r="Q880" s="39">
        <v>3.6</v>
      </c>
      <c r="R880" s="6">
        <v>17</v>
      </c>
      <c r="S880" s="4" t="s">
        <v>6112</v>
      </c>
      <c r="T880" s="6">
        <v>13.1</v>
      </c>
      <c r="U880" s="6">
        <v>0.32</v>
      </c>
      <c r="V880" s="6">
        <v>1.6</v>
      </c>
      <c r="W880" s="58">
        <v>25</v>
      </c>
      <c r="X880" s="39"/>
      <c r="AC880" s="5" t="s">
        <v>5652</v>
      </c>
    </row>
    <row r="881" spans="1:29">
      <c r="A881" s="5">
        <v>873</v>
      </c>
      <c r="B881" s="5" t="s">
        <v>5672</v>
      </c>
      <c r="C881" s="5" t="s">
        <v>3666</v>
      </c>
      <c r="D881" s="34">
        <v>363500</v>
      </c>
      <c r="E881" s="34">
        <v>4997042</v>
      </c>
      <c r="F881" s="179">
        <v>7.2646675800000002</v>
      </c>
      <c r="G881" s="179">
        <v>45.11366452</v>
      </c>
      <c r="H881" s="6">
        <v>380</v>
      </c>
      <c r="I881" s="5">
        <v>382</v>
      </c>
      <c r="J881" s="5" t="s">
        <v>4984</v>
      </c>
      <c r="K881" s="5" t="s">
        <v>2038</v>
      </c>
      <c r="L881" s="5" t="s">
        <v>1429</v>
      </c>
      <c r="M881" s="5" t="s">
        <v>4578</v>
      </c>
      <c r="P881" s="22">
        <v>17.8</v>
      </c>
      <c r="Q881" s="39">
        <v>1.7</v>
      </c>
      <c r="R881" s="6">
        <v>20</v>
      </c>
      <c r="S881" s="4" t="s">
        <v>6112</v>
      </c>
      <c r="T881" s="6">
        <v>13.3</v>
      </c>
      <c r="U881" s="6">
        <v>0.28000000000000003</v>
      </c>
      <c r="V881" s="6">
        <v>1.4</v>
      </c>
      <c r="W881" s="58">
        <v>25</v>
      </c>
      <c r="X881" s="39"/>
      <c r="AC881" s="5" t="s">
        <v>5652</v>
      </c>
    </row>
    <row r="882" spans="1:29">
      <c r="A882" s="5">
        <v>874</v>
      </c>
      <c r="B882" s="5" t="s">
        <v>5673</v>
      </c>
      <c r="C882" s="5" t="s">
        <v>3667</v>
      </c>
      <c r="D882" s="34">
        <v>363505</v>
      </c>
      <c r="E882" s="34">
        <v>4998722</v>
      </c>
      <c r="F882" s="179">
        <v>7.2642727100000002</v>
      </c>
      <c r="G882" s="179">
        <v>45.128781449999998</v>
      </c>
      <c r="H882" s="6">
        <v>1140</v>
      </c>
      <c r="I882" s="5">
        <v>1149</v>
      </c>
      <c r="J882" s="5" t="s">
        <v>4796</v>
      </c>
      <c r="K882" s="5" t="s">
        <v>2038</v>
      </c>
      <c r="L882" s="5" t="s">
        <v>1429</v>
      </c>
      <c r="M882" s="5" t="s">
        <v>4578</v>
      </c>
      <c r="P882" s="22">
        <v>21.2</v>
      </c>
      <c r="Q882" s="39">
        <v>1.2</v>
      </c>
      <c r="R882" s="6">
        <v>20</v>
      </c>
      <c r="S882" s="4" t="s">
        <v>6112</v>
      </c>
      <c r="T882" s="6">
        <v>12.8</v>
      </c>
      <c r="U882" s="6">
        <v>0.18282758524338147</v>
      </c>
      <c r="V882" s="6">
        <v>1.9</v>
      </c>
      <c r="W882" s="58">
        <v>108</v>
      </c>
      <c r="X882" s="39"/>
      <c r="AC882" s="5" t="s">
        <v>5652</v>
      </c>
    </row>
    <row r="883" spans="1:29">
      <c r="A883" s="5">
        <v>875</v>
      </c>
      <c r="B883" s="5" t="s">
        <v>5674</v>
      </c>
      <c r="C883" s="5" t="s">
        <v>3025</v>
      </c>
      <c r="D883" s="5">
        <v>852.92600000000004</v>
      </c>
      <c r="E883" s="5">
        <v>119.673</v>
      </c>
      <c r="F883" s="179">
        <v>10.71505326662664</v>
      </c>
      <c r="G883" s="179">
        <v>46.180984114339445</v>
      </c>
      <c r="H883" s="6">
        <v>1530</v>
      </c>
      <c r="I883" s="45">
        <v>1634</v>
      </c>
      <c r="K883" s="5" t="s">
        <v>2037</v>
      </c>
      <c r="P883" s="9">
        <v>17</v>
      </c>
      <c r="Q883" s="65">
        <v>1</v>
      </c>
      <c r="R883" s="5">
        <v>19</v>
      </c>
      <c r="S883" s="5" t="s">
        <v>4870</v>
      </c>
      <c r="T883" s="5">
        <v>14.67</v>
      </c>
      <c r="U883" s="5">
        <v>0.22</v>
      </c>
      <c r="V883" s="5">
        <v>1</v>
      </c>
      <c r="W883" s="57">
        <v>22</v>
      </c>
      <c r="Y883" s="219">
        <v>29.1</v>
      </c>
      <c r="Z883" s="172">
        <v>1.5</v>
      </c>
      <c r="AA883" s="172">
        <v>20</v>
      </c>
      <c r="AB883" s="5" t="s">
        <v>4870</v>
      </c>
    </row>
    <row r="884" spans="1:29">
      <c r="A884" s="5">
        <v>876</v>
      </c>
      <c r="B884" s="5" t="s">
        <v>5675</v>
      </c>
      <c r="C884" s="5" t="s">
        <v>3026</v>
      </c>
      <c r="D884" s="5">
        <v>832.32899999999995</v>
      </c>
      <c r="E884" s="5">
        <v>94.244</v>
      </c>
      <c r="F884" s="179">
        <v>10.435929852861669</v>
      </c>
      <c r="G884" s="179">
        <v>45.959831778028487</v>
      </c>
      <c r="H884" s="6">
        <v>2410</v>
      </c>
      <c r="I884" s="5">
        <v>2488</v>
      </c>
      <c r="K884" s="5" t="s">
        <v>2037</v>
      </c>
      <c r="P884" s="9">
        <v>26.6</v>
      </c>
      <c r="Q884" s="65">
        <v>2.1</v>
      </c>
      <c r="R884" s="5">
        <v>18</v>
      </c>
      <c r="S884" s="5" t="s">
        <v>4870</v>
      </c>
      <c r="T884" s="5">
        <v>15.4</v>
      </c>
      <c r="U884" s="5">
        <v>0.39</v>
      </c>
      <c r="V884" s="5">
        <v>1.32</v>
      </c>
      <c r="W884" s="57">
        <v>65</v>
      </c>
      <c r="Y884" s="219">
        <v>39.4</v>
      </c>
      <c r="Z884" s="172">
        <v>1.8</v>
      </c>
      <c r="AA884" s="172">
        <v>22</v>
      </c>
      <c r="AB884" s="5" t="s">
        <v>4870</v>
      </c>
    </row>
    <row r="885" spans="1:29">
      <c r="A885" s="5">
        <v>877</v>
      </c>
      <c r="B885" s="5" t="s">
        <v>5676</v>
      </c>
      <c r="C885" s="5" t="s">
        <v>3029</v>
      </c>
      <c r="D885" s="5">
        <v>819.67499999999995</v>
      </c>
      <c r="E885" s="5">
        <v>124.675</v>
      </c>
      <c r="F885" s="179">
        <v>10.287090005016791</v>
      </c>
      <c r="G885" s="179">
        <v>46.237621862475251</v>
      </c>
      <c r="H885" s="6">
        <v>1890</v>
      </c>
      <c r="I885" s="5">
        <v>1882</v>
      </c>
      <c r="K885" s="5" t="s">
        <v>2037</v>
      </c>
      <c r="P885" s="9">
        <v>17</v>
      </c>
      <c r="Q885" s="65">
        <v>1.8</v>
      </c>
      <c r="R885" s="5">
        <v>20</v>
      </c>
      <c r="S885" s="5" t="s">
        <v>4870</v>
      </c>
      <c r="T885" s="5">
        <v>12.7</v>
      </c>
      <c r="U885" s="5">
        <v>0.28166420117264146</v>
      </c>
      <c r="V885" s="5">
        <v>2.39</v>
      </c>
      <c r="W885" s="57">
        <v>72</v>
      </c>
      <c r="Y885" s="219">
        <v>53.7</v>
      </c>
      <c r="Z885" s="172">
        <v>1.8</v>
      </c>
      <c r="AA885" s="172">
        <v>20</v>
      </c>
      <c r="AB885" s="5" t="s">
        <v>4870</v>
      </c>
    </row>
    <row r="886" spans="1:29">
      <c r="A886" s="5">
        <v>878</v>
      </c>
      <c r="B886" s="5" t="s">
        <v>5677</v>
      </c>
      <c r="C886" s="5" t="s">
        <v>3298</v>
      </c>
      <c r="D886" s="5">
        <v>819.65</v>
      </c>
      <c r="E886" s="5">
        <v>124.575</v>
      </c>
      <c r="F886" s="179">
        <v>10.286719040213203</v>
      </c>
      <c r="G886" s="179">
        <v>46.236731066411835</v>
      </c>
      <c r="H886" s="6">
        <v>1890</v>
      </c>
      <c r="I886" s="5">
        <v>1860</v>
      </c>
      <c r="K886" s="5" t="s">
        <v>2037</v>
      </c>
      <c r="P886" s="9">
        <v>14.4</v>
      </c>
      <c r="Q886" s="65">
        <v>1</v>
      </c>
      <c r="R886" s="5">
        <v>18</v>
      </c>
      <c r="S886" s="5" t="s">
        <v>4870</v>
      </c>
      <c r="T886" s="5">
        <v>13.45</v>
      </c>
      <c r="U886" s="5">
        <v>0.22231252133619722</v>
      </c>
      <c r="V886" s="5">
        <v>1.86</v>
      </c>
      <c r="W886" s="57">
        <v>70</v>
      </c>
      <c r="Y886" s="219">
        <v>32.5</v>
      </c>
      <c r="Z886" s="172">
        <v>1.7</v>
      </c>
      <c r="AA886" s="172">
        <v>20</v>
      </c>
      <c r="AB886" s="5" t="s">
        <v>4870</v>
      </c>
    </row>
    <row r="887" spans="1:29">
      <c r="A887" s="5">
        <v>879</v>
      </c>
      <c r="B887" s="5" t="s">
        <v>5678</v>
      </c>
      <c r="C887" s="5" t="s">
        <v>3299</v>
      </c>
      <c r="D887" s="5">
        <v>815.95</v>
      </c>
      <c r="E887" s="5">
        <v>119.25</v>
      </c>
      <c r="F887" s="179">
        <v>10.236322255509139</v>
      </c>
      <c r="G887" s="179">
        <v>46.190058484541503</v>
      </c>
      <c r="H887" s="6">
        <v>1810</v>
      </c>
      <c r="I887" s="5">
        <v>1810</v>
      </c>
      <c r="K887" s="5" t="s">
        <v>2037</v>
      </c>
      <c r="P887" s="9">
        <v>13.3</v>
      </c>
      <c r="Q887" s="65">
        <v>1.7</v>
      </c>
      <c r="R887" s="5">
        <v>18</v>
      </c>
      <c r="S887" s="5" t="s">
        <v>4870</v>
      </c>
      <c r="T887" s="5">
        <v>13.85</v>
      </c>
      <c r="U887" s="5">
        <v>0.36373066958946426</v>
      </c>
      <c r="V887" s="5">
        <v>1.26</v>
      </c>
      <c r="W887" s="57">
        <v>12</v>
      </c>
      <c r="Y887" s="219">
        <v>28</v>
      </c>
      <c r="Z887" s="172">
        <v>1.9</v>
      </c>
      <c r="AA887" s="172">
        <v>20</v>
      </c>
      <c r="AB887" s="5" t="s">
        <v>4870</v>
      </c>
    </row>
    <row r="888" spans="1:29">
      <c r="A888" s="5">
        <v>880</v>
      </c>
      <c r="B888" s="5" t="s">
        <v>5679</v>
      </c>
      <c r="C888" s="5" t="s">
        <v>3300</v>
      </c>
      <c r="D888" s="5">
        <v>816.75</v>
      </c>
      <c r="E888" s="5">
        <v>118.75</v>
      </c>
      <c r="F888" s="179">
        <v>10.246445463595842</v>
      </c>
      <c r="G888" s="179">
        <v>46.185306525535125</v>
      </c>
      <c r="H888" s="6">
        <v>1730</v>
      </c>
      <c r="I888" s="5">
        <v>1734</v>
      </c>
      <c r="K888" s="5" t="s">
        <v>2037</v>
      </c>
      <c r="P888" s="9">
        <v>12.1</v>
      </c>
      <c r="Q888" s="65">
        <v>1.7</v>
      </c>
      <c r="R888" s="5">
        <v>15</v>
      </c>
      <c r="S888" s="5" t="s">
        <v>4870</v>
      </c>
      <c r="T888" s="5">
        <v>13.27</v>
      </c>
      <c r="U888" s="5">
        <v>0.72965745387818792</v>
      </c>
      <c r="V888" s="5">
        <v>2.42</v>
      </c>
      <c r="W888" s="57">
        <v>11</v>
      </c>
      <c r="Y888" s="219">
        <v>94.2</v>
      </c>
      <c r="Z888" s="172">
        <v>6.5</v>
      </c>
      <c r="AA888" s="172">
        <v>16</v>
      </c>
      <c r="AB888" s="5" t="s">
        <v>4870</v>
      </c>
    </row>
    <row r="889" spans="1:29">
      <c r="A889" s="5">
        <v>881</v>
      </c>
      <c r="B889" s="5" t="s">
        <v>5680</v>
      </c>
      <c r="C889" s="5" t="s">
        <v>3301</v>
      </c>
      <c r="D889" s="5">
        <v>816.15</v>
      </c>
      <c r="E889" s="5">
        <v>118.65</v>
      </c>
      <c r="F889" s="179">
        <v>10.23863353655187</v>
      </c>
      <c r="G889" s="179">
        <v>46.184600438812929</v>
      </c>
      <c r="H889" s="6">
        <v>1840</v>
      </c>
      <c r="I889" s="5">
        <v>1918</v>
      </c>
      <c r="K889" s="5" t="s">
        <v>2037</v>
      </c>
      <c r="P889" s="9">
        <v>10.199999999999999</v>
      </c>
      <c r="Q889" s="65">
        <v>1.6</v>
      </c>
      <c r="R889" s="5">
        <v>16</v>
      </c>
      <c r="S889" s="5" t="s">
        <v>4870</v>
      </c>
      <c r="Y889" s="219">
        <v>99.3</v>
      </c>
      <c r="Z889" s="172">
        <v>7.5</v>
      </c>
      <c r="AA889" s="172">
        <v>20</v>
      </c>
      <c r="AB889" s="5" t="s">
        <v>4870</v>
      </c>
    </row>
    <row r="890" spans="1:29">
      <c r="A890" s="5">
        <v>882</v>
      </c>
      <c r="B890" s="5" t="s">
        <v>5681</v>
      </c>
      <c r="C890" s="5" t="s">
        <v>3302</v>
      </c>
      <c r="D890" s="5">
        <v>817.85</v>
      </c>
      <c r="E890" s="5">
        <v>121.825</v>
      </c>
      <c r="F890" s="179">
        <v>10.262116447788609</v>
      </c>
      <c r="G890" s="179">
        <v>46.212594787145719</v>
      </c>
      <c r="H890" s="6">
        <v>1935</v>
      </c>
      <c r="I890" s="5">
        <v>1930</v>
      </c>
      <c r="K890" s="5" t="s">
        <v>2037</v>
      </c>
      <c r="P890" s="9">
        <v>15.1</v>
      </c>
      <c r="Q890" s="65">
        <v>1.5</v>
      </c>
      <c r="R890" s="5">
        <v>18</v>
      </c>
      <c r="S890" s="5" t="s">
        <v>4870</v>
      </c>
      <c r="T890" s="5">
        <v>13.97</v>
      </c>
      <c r="U890" s="5">
        <v>0.21794972661908374</v>
      </c>
      <c r="V890" s="5">
        <v>1.51</v>
      </c>
      <c r="W890" s="57">
        <v>48</v>
      </c>
      <c r="Y890" s="219">
        <v>39.1</v>
      </c>
      <c r="Z890" s="172">
        <v>5.5</v>
      </c>
      <c r="AA890" s="172">
        <v>13</v>
      </c>
      <c r="AB890" s="5" t="s">
        <v>4870</v>
      </c>
    </row>
    <row r="891" spans="1:29">
      <c r="A891" s="5">
        <v>883</v>
      </c>
      <c r="B891" s="5" t="s">
        <v>5483</v>
      </c>
      <c r="C891" s="5" t="s">
        <v>3027</v>
      </c>
      <c r="D891" s="5">
        <v>852.92600000000004</v>
      </c>
      <c r="E891" s="5">
        <v>119.673</v>
      </c>
      <c r="F891" s="179">
        <v>10.71505326662664</v>
      </c>
      <c r="G891" s="179">
        <v>46.180984114339445</v>
      </c>
      <c r="H891" s="6">
        <v>2040</v>
      </c>
      <c r="I891" s="45">
        <v>1634</v>
      </c>
      <c r="K891" s="5" t="s">
        <v>2038</v>
      </c>
      <c r="P891" s="9">
        <v>25.1</v>
      </c>
      <c r="Q891" s="65">
        <v>2.9</v>
      </c>
      <c r="R891" s="5">
        <v>12</v>
      </c>
      <c r="S891" s="5" t="s">
        <v>4870</v>
      </c>
      <c r="T891" s="5">
        <v>13.91</v>
      </c>
      <c r="U891" s="5">
        <v>0.3</v>
      </c>
      <c r="V891" s="5">
        <v>1.59</v>
      </c>
      <c r="W891" s="57">
        <v>64</v>
      </c>
    </row>
    <row r="892" spans="1:29">
      <c r="A892" s="5">
        <v>884</v>
      </c>
      <c r="B892" s="5" t="s">
        <v>5484</v>
      </c>
      <c r="C892" s="5" t="s">
        <v>2588</v>
      </c>
      <c r="D892" s="5">
        <v>896.23</v>
      </c>
      <c r="E892" s="5">
        <v>195.01599999999999</v>
      </c>
      <c r="F892" s="179">
        <v>11.323541024408676</v>
      </c>
      <c r="G892" s="179">
        <v>46.840250616669636</v>
      </c>
      <c r="H892" s="6">
        <v>2080</v>
      </c>
      <c r="I892" s="5">
        <v>2064</v>
      </c>
      <c r="J892" s="5" t="s">
        <v>3330</v>
      </c>
      <c r="K892" s="5" t="s">
        <v>2037</v>
      </c>
      <c r="P892" s="9">
        <v>12.3</v>
      </c>
      <c r="Q892" s="65">
        <v>1.7</v>
      </c>
      <c r="R892" s="5">
        <v>15</v>
      </c>
      <c r="S892" s="5" t="s">
        <v>3335</v>
      </c>
      <c r="T892" s="5">
        <v>15.79</v>
      </c>
      <c r="U892" s="5">
        <v>0.35355339059327373</v>
      </c>
      <c r="V892" s="5">
        <v>0.5</v>
      </c>
      <c r="W892" s="57">
        <v>2</v>
      </c>
      <c r="Y892" s="219">
        <v>15.5</v>
      </c>
      <c r="Z892" s="172">
        <v>1.1000000000000001</v>
      </c>
      <c r="AA892" s="172">
        <v>13</v>
      </c>
      <c r="AB892" s="5" t="s">
        <v>3335</v>
      </c>
    </row>
    <row r="893" spans="1:29">
      <c r="A893" s="5">
        <v>885</v>
      </c>
      <c r="B893" s="5" t="s">
        <v>5682</v>
      </c>
      <c r="C893" s="5" t="s">
        <v>2591</v>
      </c>
      <c r="D893" s="5">
        <v>895.87599999999998</v>
      </c>
      <c r="E893" s="5">
        <v>195.209</v>
      </c>
      <c r="F893" s="179">
        <v>11.319031352403483</v>
      </c>
      <c r="G893" s="179">
        <v>46.842142248951674</v>
      </c>
      <c r="H893" s="6">
        <v>2125</v>
      </c>
      <c r="I893" s="5">
        <v>2060</v>
      </c>
      <c r="J893" s="5" t="s">
        <v>3330</v>
      </c>
      <c r="K893" s="5" t="s">
        <v>2037</v>
      </c>
      <c r="P893" s="9">
        <v>12.3</v>
      </c>
      <c r="Q893" s="65">
        <v>2.1</v>
      </c>
      <c r="R893" s="5">
        <v>20</v>
      </c>
      <c r="S893" s="5" t="s">
        <v>3335</v>
      </c>
      <c r="Y893" s="219">
        <v>55.3</v>
      </c>
      <c r="Z893" s="172">
        <v>4.2</v>
      </c>
      <c r="AA893" s="172">
        <v>20</v>
      </c>
      <c r="AB893" s="5" t="s">
        <v>3335</v>
      </c>
    </row>
    <row r="894" spans="1:29">
      <c r="A894" s="5">
        <v>886</v>
      </c>
      <c r="B894" s="5" t="s">
        <v>5683</v>
      </c>
      <c r="C894" s="5" t="s">
        <v>961</v>
      </c>
      <c r="D894" s="5">
        <v>895.08100000000002</v>
      </c>
      <c r="E894" s="5">
        <v>194.94399999999999</v>
      </c>
      <c r="F894" s="179">
        <v>11.308450129196764</v>
      </c>
      <c r="G894" s="179">
        <v>46.84011472338333</v>
      </c>
      <c r="H894" s="6">
        <v>1910</v>
      </c>
      <c r="I894" s="5">
        <v>2040</v>
      </c>
      <c r="J894" s="5" t="s">
        <v>3330</v>
      </c>
      <c r="K894" s="5" t="s">
        <v>2037</v>
      </c>
      <c r="P894" s="9">
        <v>10.6</v>
      </c>
      <c r="Q894" s="65">
        <v>1.5</v>
      </c>
      <c r="R894" s="5">
        <v>20</v>
      </c>
      <c r="S894" s="5" t="s">
        <v>3335</v>
      </c>
      <c r="T894" s="5">
        <v>16.18</v>
      </c>
      <c r="U894" s="5">
        <v>0.19629909152447278</v>
      </c>
      <c r="V894" s="5">
        <v>0.34</v>
      </c>
      <c r="W894" s="57">
        <v>3</v>
      </c>
      <c r="Y894" s="219">
        <v>56.4</v>
      </c>
      <c r="Z894" s="172">
        <v>3.4</v>
      </c>
      <c r="AA894" s="172">
        <v>10</v>
      </c>
      <c r="AB894" s="5" t="s">
        <v>3335</v>
      </c>
    </row>
    <row r="895" spans="1:29">
      <c r="A895" s="5">
        <v>887</v>
      </c>
      <c r="B895" s="5" t="s">
        <v>5684</v>
      </c>
      <c r="C895" s="5" t="s">
        <v>519</v>
      </c>
      <c r="D895" s="5">
        <v>882.76300000000003</v>
      </c>
      <c r="E895" s="5">
        <v>178.14400000000001</v>
      </c>
      <c r="F895" s="179">
        <v>11.136752864071836</v>
      </c>
      <c r="G895" s="179">
        <v>46.694512655616627</v>
      </c>
      <c r="H895" s="6">
        <v>450</v>
      </c>
      <c r="I895" s="5">
        <v>686</v>
      </c>
      <c r="J895" s="5" t="s">
        <v>3331</v>
      </c>
      <c r="K895" s="5" t="s">
        <v>2037</v>
      </c>
      <c r="P895" s="9">
        <v>8.6999999999999993</v>
      </c>
      <c r="Q895" s="65">
        <v>1</v>
      </c>
      <c r="R895" s="5">
        <v>20</v>
      </c>
      <c r="S895" s="5" t="s">
        <v>3335</v>
      </c>
      <c r="T895" s="5">
        <v>12.58</v>
      </c>
      <c r="U895" s="5">
        <v>0.35</v>
      </c>
      <c r="V895" s="5">
        <v>1.4</v>
      </c>
      <c r="W895" s="57">
        <v>16</v>
      </c>
      <c r="Y895" s="219">
        <v>28.6</v>
      </c>
      <c r="Z895" s="172">
        <v>1.8</v>
      </c>
      <c r="AA895" s="172">
        <v>21</v>
      </c>
      <c r="AB895" s="5" t="s">
        <v>3335</v>
      </c>
    </row>
    <row r="896" spans="1:29">
      <c r="A896" s="5">
        <v>888</v>
      </c>
      <c r="B896" s="5" t="s">
        <v>5685</v>
      </c>
      <c r="C896" s="5" t="s">
        <v>520</v>
      </c>
      <c r="D896" s="5">
        <v>884.64099999999996</v>
      </c>
      <c r="E896" s="5">
        <v>176.756</v>
      </c>
      <c r="F896" s="179">
        <v>11.16041540185307</v>
      </c>
      <c r="G896" s="179">
        <v>46.681241732543405</v>
      </c>
      <c r="H896" s="6">
        <v>400</v>
      </c>
      <c r="I896" s="5">
        <v>480</v>
      </c>
      <c r="J896" s="5" t="s">
        <v>3331</v>
      </c>
      <c r="K896" s="5" t="s">
        <v>2037</v>
      </c>
      <c r="P896" s="9">
        <v>15.6</v>
      </c>
      <c r="Q896" s="65">
        <v>4.2</v>
      </c>
      <c r="R896" s="5">
        <v>10</v>
      </c>
      <c r="S896" s="5" t="s">
        <v>3335</v>
      </c>
      <c r="Y896" s="219">
        <v>14.8</v>
      </c>
      <c r="Z896" s="172">
        <v>1</v>
      </c>
      <c r="AA896" s="172">
        <v>21</v>
      </c>
      <c r="AB896" s="5" t="s">
        <v>3335</v>
      </c>
    </row>
    <row r="897" spans="1:28">
      <c r="A897" s="5">
        <v>889</v>
      </c>
      <c r="B897" s="5" t="s">
        <v>5686</v>
      </c>
      <c r="C897" s="5" t="s">
        <v>2566</v>
      </c>
      <c r="D897" s="5">
        <v>886.94200000000001</v>
      </c>
      <c r="E897" s="5">
        <v>176.75200000000001</v>
      </c>
      <c r="F897" s="179">
        <v>11.190453551662165</v>
      </c>
      <c r="G897" s="179">
        <v>46.680219605101115</v>
      </c>
      <c r="H897" s="6">
        <v>570</v>
      </c>
      <c r="I897" s="5">
        <v>565</v>
      </c>
      <c r="J897" s="5" t="s">
        <v>3331</v>
      </c>
      <c r="K897" s="5" t="s">
        <v>2037</v>
      </c>
      <c r="P897" s="9">
        <v>12.5</v>
      </c>
      <c r="Q897" s="65">
        <v>1.6</v>
      </c>
      <c r="R897" s="5">
        <v>16</v>
      </c>
      <c r="S897" s="5" t="s">
        <v>3335</v>
      </c>
      <c r="Y897" s="219">
        <v>16.3</v>
      </c>
      <c r="Z897" s="172">
        <v>0.5</v>
      </c>
      <c r="AA897" s="172">
        <v>27</v>
      </c>
      <c r="AB897" s="5" t="s">
        <v>3335</v>
      </c>
    </row>
    <row r="898" spans="1:28">
      <c r="A898" s="5">
        <v>890</v>
      </c>
      <c r="B898" s="5" t="s">
        <v>5687</v>
      </c>
      <c r="C898" s="5" t="s">
        <v>3463</v>
      </c>
      <c r="D898" s="5">
        <v>881.79899999999998</v>
      </c>
      <c r="E898" s="5">
        <v>168.87200000000001</v>
      </c>
      <c r="F898" s="179">
        <v>11.118469484066997</v>
      </c>
      <c r="G898" s="179">
        <v>46.611606081651928</v>
      </c>
      <c r="H898" s="6">
        <v>680</v>
      </c>
      <c r="I898" s="5">
        <v>716</v>
      </c>
      <c r="J898" s="5" t="s">
        <v>3331</v>
      </c>
      <c r="K898" s="5" t="s">
        <v>2037</v>
      </c>
      <c r="P898" s="9">
        <v>12.3</v>
      </c>
      <c r="Q898" s="65">
        <v>2</v>
      </c>
      <c r="R898" s="5">
        <v>16</v>
      </c>
      <c r="S898" s="5" t="s">
        <v>3335</v>
      </c>
      <c r="Y898" s="219">
        <v>99.5</v>
      </c>
      <c r="Z898" s="172">
        <v>6.7</v>
      </c>
      <c r="AA898" s="172">
        <v>15</v>
      </c>
      <c r="AB898" s="5" t="s">
        <v>3335</v>
      </c>
    </row>
    <row r="899" spans="1:28">
      <c r="A899" s="5">
        <v>891</v>
      </c>
      <c r="B899" s="5" t="s">
        <v>5688</v>
      </c>
      <c r="C899" s="5" t="s">
        <v>3467</v>
      </c>
      <c r="D899" s="5">
        <v>877.84199999999998</v>
      </c>
      <c r="E899" s="5">
        <v>164.14099999999999</v>
      </c>
      <c r="F899" s="179">
        <v>11.064014070754938</v>
      </c>
      <c r="G899" s="179">
        <v>46.570751864220505</v>
      </c>
      <c r="H899" s="6">
        <v>950</v>
      </c>
      <c r="I899" s="5">
        <v>992</v>
      </c>
      <c r="J899" s="5" t="s">
        <v>3332</v>
      </c>
      <c r="K899" s="5" t="s">
        <v>2037</v>
      </c>
      <c r="P899" s="9">
        <v>12.4</v>
      </c>
      <c r="Q899" s="65">
        <v>3.1</v>
      </c>
      <c r="R899" s="5">
        <v>17</v>
      </c>
      <c r="S899" s="5" t="s">
        <v>3335</v>
      </c>
      <c r="Y899" s="219">
        <v>14.6</v>
      </c>
      <c r="Z899" s="172">
        <v>1.1000000000000001</v>
      </c>
      <c r="AA899" s="172">
        <v>15</v>
      </c>
      <c r="AB899" s="5" t="s">
        <v>3335</v>
      </c>
    </row>
    <row r="900" spans="1:28">
      <c r="A900" s="5">
        <v>892</v>
      </c>
      <c r="B900" s="5" t="s">
        <v>5259</v>
      </c>
      <c r="C900" s="5" t="s">
        <v>3468</v>
      </c>
      <c r="D900" s="5">
        <v>852.83900000000006</v>
      </c>
      <c r="E900" s="5">
        <v>136.429</v>
      </c>
      <c r="F900" s="179">
        <v>10.7230208322202</v>
      </c>
      <c r="G900" s="179">
        <v>46.33161412999231</v>
      </c>
      <c r="H900" s="6">
        <v>1250</v>
      </c>
      <c r="I900" s="5">
        <v>1415</v>
      </c>
      <c r="J900" s="5" t="s">
        <v>3333</v>
      </c>
      <c r="K900" s="5" t="s">
        <v>2037</v>
      </c>
      <c r="P900" s="9">
        <v>8.3000000000000007</v>
      </c>
      <c r="Q900" s="65">
        <v>0.8</v>
      </c>
      <c r="R900" s="5">
        <v>18</v>
      </c>
      <c r="S900" s="5" t="s">
        <v>3335</v>
      </c>
      <c r="T900" s="5">
        <v>13.93</v>
      </c>
      <c r="U900" s="5">
        <v>0.23702320561497769</v>
      </c>
      <c r="V900" s="5">
        <v>1.59</v>
      </c>
      <c r="W900" s="57">
        <v>45</v>
      </c>
      <c r="Y900" s="219">
        <v>29</v>
      </c>
      <c r="Z900" s="172">
        <v>2.6</v>
      </c>
      <c r="AA900" s="172">
        <v>17</v>
      </c>
      <c r="AB900" s="5" t="s">
        <v>3335</v>
      </c>
    </row>
    <row r="901" spans="1:28">
      <c r="A901" s="5">
        <v>893</v>
      </c>
      <c r="B901" s="5" t="s">
        <v>5262</v>
      </c>
      <c r="C901" s="5" t="s">
        <v>3702</v>
      </c>
      <c r="D901" s="5">
        <v>866.23</v>
      </c>
      <c r="E901" s="5">
        <v>142.125</v>
      </c>
      <c r="F901" s="179">
        <v>10.900013264181078</v>
      </c>
      <c r="G901" s="179">
        <v>46.377625908719075</v>
      </c>
      <c r="H901" s="6">
        <v>1320</v>
      </c>
      <c r="I901" s="5">
        <v>1346</v>
      </c>
      <c r="J901" s="5" t="s">
        <v>3333</v>
      </c>
      <c r="K901" s="5" t="s">
        <v>2037</v>
      </c>
      <c r="P901" s="9">
        <v>12</v>
      </c>
      <c r="Q901" s="65">
        <v>1.9</v>
      </c>
      <c r="R901" s="5">
        <v>12</v>
      </c>
      <c r="S901" s="5" t="s">
        <v>3335</v>
      </c>
      <c r="T901" s="5">
        <v>14.04</v>
      </c>
      <c r="U901" s="5">
        <v>1.0242837218550058</v>
      </c>
      <c r="V901" s="5">
        <v>2.71</v>
      </c>
      <c r="W901" s="57">
        <v>7</v>
      </c>
      <c r="Y901" s="219">
        <v>24.4</v>
      </c>
      <c r="Z901" s="172">
        <v>1.7</v>
      </c>
      <c r="AA901" s="172">
        <v>15</v>
      </c>
      <c r="AB901" s="5" t="s">
        <v>3335</v>
      </c>
    </row>
    <row r="902" spans="1:28">
      <c r="A902" s="5">
        <v>894</v>
      </c>
      <c r="B902" s="5" t="s">
        <v>5263</v>
      </c>
      <c r="C902" s="5" t="s">
        <v>3704</v>
      </c>
      <c r="D902" s="5">
        <v>857.755</v>
      </c>
      <c r="E902" s="5">
        <v>115.91800000000001</v>
      </c>
      <c r="F902" s="179">
        <v>10.775461191202716</v>
      </c>
      <c r="G902" s="179">
        <v>46.14540507838462</v>
      </c>
      <c r="H902" s="6">
        <v>530</v>
      </c>
      <c r="I902" s="45">
        <v>807</v>
      </c>
      <c r="J902" s="5" t="s">
        <v>3334</v>
      </c>
      <c r="K902" s="5" t="s">
        <v>2037</v>
      </c>
      <c r="P902" s="9">
        <v>8.6</v>
      </c>
      <c r="Q902" s="65">
        <v>1.3</v>
      </c>
      <c r="R902" s="5">
        <v>20</v>
      </c>
      <c r="S902" s="5" t="s">
        <v>3335</v>
      </c>
      <c r="Y902" s="219">
        <v>107</v>
      </c>
      <c r="Z902" s="172">
        <v>16.8</v>
      </c>
      <c r="AA902" s="172">
        <v>17</v>
      </c>
      <c r="AB902" s="5" t="s">
        <v>3335</v>
      </c>
    </row>
    <row r="903" spans="1:28">
      <c r="A903" s="5">
        <v>895</v>
      </c>
      <c r="B903" s="5" t="s">
        <v>5264</v>
      </c>
      <c r="C903" s="5" t="s">
        <v>3324</v>
      </c>
      <c r="D903" s="5">
        <v>872.5</v>
      </c>
      <c r="E903" s="5">
        <v>152</v>
      </c>
      <c r="F903" s="179">
        <v>10.987233726882639</v>
      </c>
      <c r="G903" s="179">
        <v>46.463848282981935</v>
      </c>
      <c r="H903" s="6">
        <v>1200</v>
      </c>
      <c r="I903" s="5">
        <v>1895</v>
      </c>
      <c r="K903" s="5" t="s">
        <v>2037</v>
      </c>
      <c r="P903" s="9">
        <v>10.8</v>
      </c>
      <c r="Q903" s="65">
        <v>1.2</v>
      </c>
      <c r="R903" s="5">
        <v>20</v>
      </c>
      <c r="S903" s="5" t="s">
        <v>3335</v>
      </c>
      <c r="T903" s="5">
        <v>13.4</v>
      </c>
      <c r="U903" s="5">
        <v>0.27386127875258304</v>
      </c>
      <c r="V903" s="5">
        <v>1.5</v>
      </c>
      <c r="W903" s="57">
        <v>30</v>
      </c>
      <c r="Y903" s="219">
        <v>19.3</v>
      </c>
      <c r="Z903" s="172">
        <v>0.5</v>
      </c>
      <c r="AA903" s="172">
        <v>20</v>
      </c>
      <c r="AB903" s="5" t="s">
        <v>3335</v>
      </c>
    </row>
    <row r="904" spans="1:28">
      <c r="A904" s="5">
        <v>896</v>
      </c>
      <c r="B904" s="5" t="s">
        <v>5265</v>
      </c>
      <c r="C904" s="5" t="s">
        <v>962</v>
      </c>
      <c r="D904" s="5">
        <v>895.53200000000004</v>
      </c>
      <c r="E904" s="5">
        <v>194.90299999999999</v>
      </c>
      <c r="F904" s="179">
        <v>11.314328598799195</v>
      </c>
      <c r="G904" s="179">
        <v>46.839546030757738</v>
      </c>
      <c r="H904" s="6">
        <v>1860</v>
      </c>
      <c r="I904" s="5">
        <v>2058</v>
      </c>
      <c r="J904" s="5" t="s">
        <v>3330</v>
      </c>
      <c r="K904" s="5" t="s">
        <v>2038</v>
      </c>
      <c r="P904" s="9">
        <v>11.4</v>
      </c>
      <c r="Q904" s="65">
        <v>1.6</v>
      </c>
      <c r="R904" s="5">
        <v>20</v>
      </c>
      <c r="S904" s="5" t="s">
        <v>3335</v>
      </c>
      <c r="T904" s="5">
        <v>14.88</v>
      </c>
      <c r="U904" s="5">
        <v>0.23811761799581313</v>
      </c>
      <c r="V904" s="5">
        <v>0.63</v>
      </c>
      <c r="W904" s="57">
        <v>7</v>
      </c>
    </row>
    <row r="905" spans="1:28">
      <c r="A905" s="5">
        <v>897</v>
      </c>
      <c r="B905" s="5" t="s">
        <v>5266</v>
      </c>
      <c r="C905" s="5" t="s">
        <v>517</v>
      </c>
      <c r="D905" s="5">
        <v>890.84799999999996</v>
      </c>
      <c r="E905" s="5">
        <v>191.53299999999999</v>
      </c>
      <c r="F905" s="179">
        <v>11.25084790971955</v>
      </c>
      <c r="G905" s="179">
        <v>46.811332977558095</v>
      </c>
      <c r="H905" s="6">
        <v>920</v>
      </c>
      <c r="I905" s="5">
        <v>716</v>
      </c>
      <c r="J905" s="5" t="s">
        <v>3330</v>
      </c>
      <c r="K905" s="5" t="s">
        <v>2038</v>
      </c>
      <c r="P905" s="9">
        <v>9.8000000000000007</v>
      </c>
      <c r="Q905" s="65">
        <v>1.5</v>
      </c>
      <c r="R905" s="5">
        <v>13</v>
      </c>
      <c r="S905" s="5" t="s">
        <v>3335</v>
      </c>
    </row>
    <row r="906" spans="1:28">
      <c r="A906" s="5">
        <v>898</v>
      </c>
      <c r="B906" s="5" t="s">
        <v>5267</v>
      </c>
      <c r="C906" s="5" t="s">
        <v>521</v>
      </c>
      <c r="D906" s="5">
        <v>885.649</v>
      </c>
      <c r="E906" s="5">
        <v>181.40199999999999</v>
      </c>
      <c r="F906" s="179">
        <v>11.176473087010201</v>
      </c>
      <c r="G906" s="179">
        <v>46.722556446218455</v>
      </c>
      <c r="H906" s="6">
        <v>1235</v>
      </c>
      <c r="I906" s="5">
        <v>1276</v>
      </c>
      <c r="J906" s="5" t="s">
        <v>3331</v>
      </c>
      <c r="K906" s="5" t="s">
        <v>2038</v>
      </c>
      <c r="P906" s="9">
        <v>8.5</v>
      </c>
      <c r="Q906" s="65">
        <v>0.9</v>
      </c>
      <c r="R906" s="5">
        <v>22</v>
      </c>
      <c r="S906" s="5" t="s">
        <v>3335</v>
      </c>
    </row>
    <row r="907" spans="1:28">
      <c r="A907" s="5">
        <v>899</v>
      </c>
      <c r="B907" s="5" t="s">
        <v>5268</v>
      </c>
      <c r="C907" s="5" t="s">
        <v>4139</v>
      </c>
      <c r="D907" s="5">
        <v>886.70899999999995</v>
      </c>
      <c r="E907" s="5">
        <v>180.898</v>
      </c>
      <c r="F907" s="179">
        <v>11.190006841153373</v>
      </c>
      <c r="G907" s="179">
        <v>46.717572625300697</v>
      </c>
      <c r="H907" s="6">
        <v>650</v>
      </c>
      <c r="I907" s="5">
        <v>579</v>
      </c>
      <c r="J907" s="5" t="s">
        <v>3331</v>
      </c>
      <c r="K907" s="5" t="s">
        <v>2038</v>
      </c>
      <c r="P907" s="9">
        <v>12</v>
      </c>
      <c r="Q907" s="65">
        <v>3.2</v>
      </c>
      <c r="R907" s="5">
        <v>11</v>
      </c>
      <c r="S907" s="5" t="s">
        <v>3335</v>
      </c>
    </row>
    <row r="908" spans="1:28">
      <c r="A908" s="5">
        <v>900</v>
      </c>
      <c r="B908" s="5" t="s">
        <v>5269</v>
      </c>
      <c r="C908" s="5" t="s">
        <v>3462</v>
      </c>
      <c r="D908" s="5">
        <v>887.78099999999995</v>
      </c>
      <c r="E908" s="5">
        <v>179.84399999999999</v>
      </c>
      <c r="F908" s="179">
        <v>11.203349130807034</v>
      </c>
      <c r="G908" s="179">
        <v>46.707640177515167</v>
      </c>
      <c r="H908" s="6">
        <v>810</v>
      </c>
      <c r="I908" s="5">
        <v>773</v>
      </c>
      <c r="J908" s="5" t="s">
        <v>3331</v>
      </c>
      <c r="K908" s="5" t="s">
        <v>2038</v>
      </c>
      <c r="P908" s="9">
        <v>6.4</v>
      </c>
      <c r="Q908" s="65">
        <v>1.3</v>
      </c>
      <c r="R908" s="5">
        <v>9</v>
      </c>
      <c r="S908" s="5" t="s">
        <v>3335</v>
      </c>
    </row>
    <row r="909" spans="1:28">
      <c r="A909" s="5">
        <v>901</v>
      </c>
      <c r="B909" s="5" t="s">
        <v>5270</v>
      </c>
      <c r="C909" s="5" t="s">
        <v>3465</v>
      </c>
      <c r="D909" s="5">
        <v>879.34900000000005</v>
      </c>
      <c r="E909" s="5">
        <v>166.322</v>
      </c>
      <c r="F909" s="179">
        <v>11.084973640052414</v>
      </c>
      <c r="G909" s="179">
        <v>46.589721712444891</v>
      </c>
      <c r="H909" s="6">
        <v>730</v>
      </c>
      <c r="I909" s="5">
        <v>929</v>
      </c>
      <c r="J909" s="5" t="s">
        <v>3332</v>
      </c>
      <c r="K909" s="5" t="s">
        <v>2038</v>
      </c>
      <c r="P909" s="9">
        <v>15.5</v>
      </c>
      <c r="Q909" s="65">
        <v>2.2000000000000002</v>
      </c>
      <c r="R909" s="5">
        <v>14</v>
      </c>
      <c r="S909" s="5" t="s">
        <v>3335</v>
      </c>
    </row>
    <row r="910" spans="1:28">
      <c r="A910" s="5">
        <v>902</v>
      </c>
      <c r="B910" s="5" t="s">
        <v>5271</v>
      </c>
      <c r="C910" s="5" t="s">
        <v>3703</v>
      </c>
      <c r="D910" s="5">
        <v>866.32299999999998</v>
      </c>
      <c r="E910" s="5">
        <v>142.50200000000001</v>
      </c>
      <c r="F910" s="179">
        <v>10.901437343551269</v>
      </c>
      <c r="G910" s="179">
        <v>46.380977013783792</v>
      </c>
      <c r="H910" s="6">
        <v>1490</v>
      </c>
      <c r="I910" s="5">
        <v>1455</v>
      </c>
      <c r="J910" s="5" t="s">
        <v>3333</v>
      </c>
      <c r="K910" s="5" t="s">
        <v>2038</v>
      </c>
      <c r="P910" s="9">
        <v>14.6</v>
      </c>
      <c r="Q910" s="65">
        <v>2.4</v>
      </c>
      <c r="R910" s="5">
        <v>22</v>
      </c>
      <c r="S910" s="5" t="s">
        <v>3335</v>
      </c>
    </row>
    <row r="911" spans="1:28">
      <c r="A911" s="5">
        <v>903</v>
      </c>
      <c r="B911" s="5" t="s">
        <v>5272</v>
      </c>
      <c r="C911" s="5" t="s">
        <v>3705</v>
      </c>
      <c r="D911" s="5">
        <v>857.755</v>
      </c>
      <c r="E911" s="5">
        <v>115.91800000000001</v>
      </c>
      <c r="F911" s="179">
        <v>10.775461191202716</v>
      </c>
      <c r="G911" s="179">
        <v>46.14540507838462</v>
      </c>
      <c r="H911" s="6">
        <v>800</v>
      </c>
      <c r="I911" s="45">
        <v>807</v>
      </c>
      <c r="J911" s="5" t="s">
        <v>3334</v>
      </c>
      <c r="K911" s="5" t="s">
        <v>2038</v>
      </c>
      <c r="P911" s="9">
        <v>12.2</v>
      </c>
      <c r="Q911" s="65">
        <v>1.1000000000000001</v>
      </c>
      <c r="R911" s="5">
        <v>20</v>
      </c>
      <c r="S911" s="5" t="s">
        <v>3335</v>
      </c>
    </row>
    <row r="912" spans="1:28">
      <c r="A912" s="5">
        <v>904</v>
      </c>
      <c r="B912" s="5" t="s">
        <v>5273</v>
      </c>
      <c r="C912" s="5" t="s">
        <v>3471</v>
      </c>
      <c r="D912" s="5">
        <v>857.755</v>
      </c>
      <c r="E912" s="5">
        <v>115.91800000000001</v>
      </c>
      <c r="F912" s="179">
        <v>10.775461191202716</v>
      </c>
      <c r="G912" s="179">
        <v>46.14540507838462</v>
      </c>
      <c r="H912" s="6">
        <v>888</v>
      </c>
      <c r="I912" s="45">
        <v>807</v>
      </c>
      <c r="J912" s="5" t="s">
        <v>3334</v>
      </c>
      <c r="K912" s="5" t="s">
        <v>2038</v>
      </c>
      <c r="P912" s="9">
        <v>8.8000000000000007</v>
      </c>
      <c r="Q912" s="65">
        <v>1.2</v>
      </c>
      <c r="R912" s="5">
        <v>14</v>
      </c>
      <c r="S912" s="5" t="s">
        <v>3335</v>
      </c>
    </row>
    <row r="913" spans="1:28">
      <c r="A913" s="5">
        <v>905</v>
      </c>
      <c r="B913" s="5" t="s">
        <v>5274</v>
      </c>
      <c r="C913" s="5" t="s">
        <v>3325</v>
      </c>
      <c r="D913" s="5">
        <v>871.2</v>
      </c>
      <c r="E913" s="5">
        <v>149.5</v>
      </c>
      <c r="F913" s="179">
        <v>10.96886145723861</v>
      </c>
      <c r="G913" s="179">
        <v>46.441909907418925</v>
      </c>
      <c r="H913" s="6">
        <v>2385</v>
      </c>
      <c r="I913" s="5">
        <v>2102</v>
      </c>
      <c r="K913" s="5" t="s">
        <v>2038</v>
      </c>
      <c r="P913" s="9">
        <v>12</v>
      </c>
      <c r="Q913" s="65">
        <v>1</v>
      </c>
      <c r="R913" s="5">
        <v>25</v>
      </c>
      <c r="S913" s="5" t="s">
        <v>3335</v>
      </c>
    </row>
    <row r="914" spans="1:28">
      <c r="A914" s="5">
        <v>906</v>
      </c>
      <c r="B914" s="5" t="s">
        <v>5275</v>
      </c>
      <c r="C914" s="5" t="s">
        <v>1802</v>
      </c>
      <c r="D914" s="5">
        <v>853.1</v>
      </c>
      <c r="E914" s="5">
        <v>125.922</v>
      </c>
      <c r="F914" s="179">
        <v>10.720693279459589</v>
      </c>
      <c r="G914" s="179">
        <v>46.237082444670243</v>
      </c>
      <c r="H914" s="6">
        <v>2350</v>
      </c>
      <c r="I914" s="5">
        <v>2536</v>
      </c>
      <c r="J914" s="5" t="s">
        <v>2048</v>
      </c>
      <c r="K914" s="5" t="s">
        <v>2037</v>
      </c>
      <c r="P914" s="9">
        <v>25.2</v>
      </c>
      <c r="Q914" s="65">
        <v>1.5</v>
      </c>
      <c r="R914" s="5">
        <v>20</v>
      </c>
      <c r="S914" s="5" t="s">
        <v>2307</v>
      </c>
      <c r="T914" s="5">
        <v>12.82</v>
      </c>
      <c r="U914" s="5">
        <v>0.17</v>
      </c>
      <c r="V914" s="5">
        <v>1.51</v>
      </c>
      <c r="W914" s="57">
        <v>76</v>
      </c>
      <c r="Y914" s="219">
        <v>26.7</v>
      </c>
      <c r="Z914" s="172">
        <v>1.7</v>
      </c>
      <c r="AA914" s="172">
        <v>15</v>
      </c>
      <c r="AB914" s="5" t="s">
        <v>4870</v>
      </c>
    </row>
    <row r="915" spans="1:28">
      <c r="A915" s="5">
        <v>907</v>
      </c>
      <c r="B915" s="5" t="s">
        <v>5276</v>
      </c>
      <c r="C915" s="5" t="s">
        <v>3357</v>
      </c>
      <c r="D915" s="5">
        <v>849.85400000000004</v>
      </c>
      <c r="E915" s="5">
        <v>140.12799999999999</v>
      </c>
      <c r="F915" s="179">
        <v>10.686281578493983</v>
      </c>
      <c r="G915" s="179">
        <v>46.36597790055243</v>
      </c>
      <c r="H915" s="6">
        <v>2440</v>
      </c>
      <c r="I915" s="45">
        <v>1365</v>
      </c>
      <c r="K915" s="5" t="s">
        <v>2037</v>
      </c>
      <c r="P915" s="9">
        <v>18.2</v>
      </c>
      <c r="Q915" s="65">
        <v>4.5</v>
      </c>
      <c r="R915" s="5">
        <v>9</v>
      </c>
      <c r="S915" s="5" t="s">
        <v>2307</v>
      </c>
      <c r="T915" s="5">
        <v>10.199999999999999</v>
      </c>
      <c r="U915" s="5">
        <v>0.84</v>
      </c>
      <c r="V915" s="5">
        <v>2.95</v>
      </c>
      <c r="W915" s="57">
        <v>15</v>
      </c>
      <c r="Y915" s="219">
        <v>56.8</v>
      </c>
      <c r="Z915" s="172">
        <v>12.4</v>
      </c>
      <c r="AA915" s="172">
        <v>3</v>
      </c>
      <c r="AB915" s="5" t="s">
        <v>4870</v>
      </c>
    </row>
    <row r="916" spans="1:28">
      <c r="A916" s="5">
        <v>908</v>
      </c>
      <c r="B916" s="5" t="s">
        <v>5277</v>
      </c>
      <c r="C916" s="5" t="s">
        <v>2309</v>
      </c>
      <c r="D916" s="5">
        <v>840.43399999999997</v>
      </c>
      <c r="E916" s="5">
        <v>133.89599999999999</v>
      </c>
      <c r="F916" s="179">
        <v>10.560747499611331</v>
      </c>
      <c r="G916" s="179">
        <v>46.313404017882036</v>
      </c>
      <c r="H916" s="6">
        <v>2420</v>
      </c>
      <c r="I916" s="5">
        <v>2506</v>
      </c>
      <c r="J916" s="5" t="s">
        <v>2048</v>
      </c>
      <c r="K916" s="5" t="s">
        <v>2037</v>
      </c>
      <c r="P916" s="9">
        <v>23.1</v>
      </c>
      <c r="Q916" s="65">
        <v>1.7</v>
      </c>
      <c r="R916" s="5">
        <v>16</v>
      </c>
      <c r="S916" s="5" t="s">
        <v>2307</v>
      </c>
      <c r="T916" s="5">
        <v>11.98</v>
      </c>
      <c r="U916" s="5">
        <v>0.35</v>
      </c>
      <c r="V916" s="5">
        <v>1.83</v>
      </c>
      <c r="W916" s="57">
        <v>27</v>
      </c>
      <c r="Y916" s="219">
        <v>78.599999999999994</v>
      </c>
      <c r="Z916" s="172">
        <v>3.3</v>
      </c>
      <c r="AA916" s="172">
        <v>15</v>
      </c>
      <c r="AB916" s="5" t="s">
        <v>2307</v>
      </c>
    </row>
    <row r="917" spans="1:28">
      <c r="A917" s="5">
        <v>909</v>
      </c>
      <c r="B917" s="5" t="s">
        <v>5278</v>
      </c>
      <c r="C917" s="5" t="s">
        <v>2310</v>
      </c>
      <c r="D917" s="5">
        <v>841.12900000000002</v>
      </c>
      <c r="E917" s="5">
        <v>132.91</v>
      </c>
      <c r="F917" s="179">
        <v>10.569251288759499</v>
      </c>
      <c r="G917" s="179">
        <v>46.30429228016483</v>
      </c>
      <c r="H917" s="6">
        <v>2465</v>
      </c>
      <c r="I917" s="5">
        <v>2488</v>
      </c>
      <c r="J917" s="5" t="s">
        <v>2048</v>
      </c>
      <c r="K917" s="5" t="s">
        <v>2037</v>
      </c>
      <c r="P917" s="9">
        <v>22.4</v>
      </c>
      <c r="Q917" s="65">
        <v>4.5</v>
      </c>
      <c r="R917" s="5">
        <v>25</v>
      </c>
      <c r="S917" s="5" t="s">
        <v>2307</v>
      </c>
      <c r="Y917" s="219">
        <v>83.8</v>
      </c>
      <c r="Z917" s="172">
        <v>6.6</v>
      </c>
      <c r="AA917" s="172">
        <v>15</v>
      </c>
      <c r="AB917" s="5" t="s">
        <v>2307</v>
      </c>
    </row>
    <row r="918" spans="1:28">
      <c r="A918" s="5">
        <v>910</v>
      </c>
      <c r="B918" s="5" t="s">
        <v>5279</v>
      </c>
      <c r="C918" s="5" t="s">
        <v>2311</v>
      </c>
      <c r="D918" s="5">
        <v>841.56700000000001</v>
      </c>
      <c r="E918" s="5">
        <v>132.29300000000001</v>
      </c>
      <c r="F918" s="179">
        <v>10.574611322380875</v>
      </c>
      <c r="G918" s="179">
        <v>46.298589076526767</v>
      </c>
      <c r="H918" s="6">
        <v>2540</v>
      </c>
      <c r="I918" s="5">
        <v>2589</v>
      </c>
      <c r="J918" s="5" t="s">
        <v>2048</v>
      </c>
      <c r="K918" s="5" t="s">
        <v>2037</v>
      </c>
      <c r="P918" s="9">
        <v>20.2</v>
      </c>
      <c r="Q918" s="65">
        <v>1.7</v>
      </c>
      <c r="R918" s="5">
        <v>23</v>
      </c>
      <c r="S918" s="5" t="s">
        <v>2307</v>
      </c>
      <c r="T918" s="5">
        <v>12.51</v>
      </c>
      <c r="U918" s="5">
        <v>0.69</v>
      </c>
      <c r="V918" s="5">
        <v>2.4300000000000002</v>
      </c>
      <c r="W918" s="57">
        <v>19</v>
      </c>
      <c r="Y918" s="219">
        <v>50.7</v>
      </c>
      <c r="Z918" s="172">
        <v>3.6</v>
      </c>
      <c r="AA918" s="172">
        <v>15</v>
      </c>
      <c r="AB918" s="5" t="s">
        <v>2307</v>
      </c>
    </row>
    <row r="919" spans="1:28">
      <c r="A919" s="5">
        <v>911</v>
      </c>
      <c r="B919" s="5" t="s">
        <v>5280</v>
      </c>
      <c r="C919" s="5" t="s">
        <v>2312</v>
      </c>
      <c r="D919" s="5">
        <v>841.25800000000004</v>
      </c>
      <c r="E919" s="5">
        <v>130.261</v>
      </c>
      <c r="F919" s="179">
        <v>10.569550933181965</v>
      </c>
      <c r="G919" s="179">
        <v>46.280435719959968</v>
      </c>
      <c r="H919" s="6">
        <v>2480</v>
      </c>
      <c r="I919" s="5">
        <v>2493</v>
      </c>
      <c r="J919" s="5" t="s">
        <v>2048</v>
      </c>
      <c r="K919" s="5" t="s">
        <v>2037</v>
      </c>
      <c r="P919" s="9">
        <v>24.8</v>
      </c>
      <c r="Q919" s="65">
        <v>2.2999999999999998</v>
      </c>
      <c r="R919" s="5">
        <v>11</v>
      </c>
      <c r="S919" s="5" t="s">
        <v>2307</v>
      </c>
      <c r="T919" s="5">
        <v>12.6</v>
      </c>
      <c r="U919" s="5">
        <v>0.45</v>
      </c>
      <c r="V919" s="5">
        <v>1.99</v>
      </c>
      <c r="W919" s="57">
        <v>20</v>
      </c>
      <c r="Y919" s="219">
        <v>51.5</v>
      </c>
      <c r="Z919" s="172">
        <v>2.2000000000000002</v>
      </c>
      <c r="AA919" s="172">
        <v>7</v>
      </c>
      <c r="AB919" s="5" t="s">
        <v>2307</v>
      </c>
    </row>
    <row r="920" spans="1:28">
      <c r="A920" s="5">
        <v>912</v>
      </c>
      <c r="B920" s="5" t="s">
        <v>5281</v>
      </c>
      <c r="C920" s="5" t="s">
        <v>2045</v>
      </c>
      <c r="D920" s="5">
        <v>844.11</v>
      </c>
      <c r="E920" s="5">
        <v>127.742</v>
      </c>
      <c r="F920" s="179">
        <v>10.605201445184194</v>
      </c>
      <c r="G920" s="179">
        <v>46.256764443150246</v>
      </c>
      <c r="H920" s="6">
        <v>1940</v>
      </c>
      <c r="I920" s="5">
        <v>1864</v>
      </c>
      <c r="J920" s="5" t="s">
        <v>2048</v>
      </c>
      <c r="K920" s="5" t="s">
        <v>2037</v>
      </c>
      <c r="P920" s="9">
        <v>14.2</v>
      </c>
      <c r="Q920" s="65">
        <v>1.6</v>
      </c>
      <c r="R920" s="5">
        <v>15</v>
      </c>
      <c r="S920" s="5" t="s">
        <v>2307</v>
      </c>
      <c r="Y920" s="219">
        <v>18.100000000000001</v>
      </c>
      <c r="Z920" s="172">
        <v>2</v>
      </c>
      <c r="AA920" s="172">
        <v>10</v>
      </c>
      <c r="AB920" s="5" t="s">
        <v>2307</v>
      </c>
    </row>
    <row r="921" spans="1:28">
      <c r="A921" s="5">
        <v>913</v>
      </c>
      <c r="B921" s="5" t="s">
        <v>5282</v>
      </c>
      <c r="C921" s="5" t="s">
        <v>2046</v>
      </c>
      <c r="D921" s="5">
        <v>844.85500000000002</v>
      </c>
      <c r="E921" s="5">
        <v>129.233</v>
      </c>
      <c r="F921" s="179">
        <v>10.615638396437767</v>
      </c>
      <c r="G921" s="179">
        <v>46.269894864298543</v>
      </c>
      <c r="H921" s="6">
        <v>1720</v>
      </c>
      <c r="I921" s="5">
        <v>1859</v>
      </c>
      <c r="J921" s="5" t="s">
        <v>2048</v>
      </c>
      <c r="K921" s="5" t="s">
        <v>2037</v>
      </c>
      <c r="P921" s="9">
        <v>13.8</v>
      </c>
      <c r="Q921" s="65">
        <v>2.1</v>
      </c>
      <c r="R921" s="5">
        <v>25</v>
      </c>
      <c r="S921" s="5" t="s">
        <v>2307</v>
      </c>
      <c r="T921" s="5">
        <v>13.41</v>
      </c>
      <c r="U921" s="5">
        <v>0.33</v>
      </c>
      <c r="V921" s="5">
        <v>1.91</v>
      </c>
      <c r="W921" s="57">
        <v>41</v>
      </c>
      <c r="Y921" s="219">
        <v>27.4</v>
      </c>
      <c r="Z921" s="172">
        <v>1.3</v>
      </c>
      <c r="AA921" s="172">
        <v>17</v>
      </c>
      <c r="AB921" s="5" t="s">
        <v>2307</v>
      </c>
    </row>
    <row r="922" spans="1:28">
      <c r="A922" s="5">
        <v>914</v>
      </c>
      <c r="B922" s="5" t="s">
        <v>5283</v>
      </c>
      <c r="C922" s="5" t="s">
        <v>1801</v>
      </c>
      <c r="D922" s="5">
        <v>848.06500000000005</v>
      </c>
      <c r="E922" s="5">
        <v>130.023</v>
      </c>
      <c r="F922" s="179">
        <v>10.657661558512499</v>
      </c>
      <c r="G922" s="179">
        <v>46.275818260328165</v>
      </c>
      <c r="H922" s="6">
        <v>1360</v>
      </c>
      <c r="I922" s="5">
        <v>1317</v>
      </c>
      <c r="J922" s="5" t="s">
        <v>2048</v>
      </c>
      <c r="K922" s="5" t="s">
        <v>2037</v>
      </c>
      <c r="P922" s="9">
        <v>11.2</v>
      </c>
      <c r="Q922" s="65">
        <v>1.6</v>
      </c>
      <c r="R922" s="5">
        <v>15</v>
      </c>
      <c r="S922" s="5" t="s">
        <v>2307</v>
      </c>
      <c r="T922" s="5">
        <v>13.68</v>
      </c>
      <c r="U922" s="5">
        <v>0.43</v>
      </c>
      <c r="V922" s="5">
        <v>1.37</v>
      </c>
      <c r="W922" s="57">
        <v>10</v>
      </c>
      <c r="Y922" s="219">
        <v>30</v>
      </c>
      <c r="Z922" s="172">
        <v>2.6</v>
      </c>
      <c r="AA922" s="172">
        <v>16</v>
      </c>
      <c r="AB922" s="5" t="s">
        <v>2307</v>
      </c>
    </row>
    <row r="923" spans="1:28">
      <c r="A923" s="5">
        <v>915</v>
      </c>
      <c r="B923" s="5" t="s">
        <v>5284</v>
      </c>
      <c r="C923" s="5" t="s">
        <v>1803</v>
      </c>
      <c r="D923" s="5">
        <v>841.56100000000004</v>
      </c>
      <c r="E923" s="5">
        <v>125.14</v>
      </c>
      <c r="F923" s="179">
        <v>10.570824010695862</v>
      </c>
      <c r="G923" s="179">
        <v>46.234297477296643</v>
      </c>
      <c r="H923" s="6">
        <v>2860</v>
      </c>
      <c r="I923" s="5">
        <v>2890</v>
      </c>
      <c r="J923" s="5" t="s">
        <v>2048</v>
      </c>
      <c r="K923" s="5" t="s">
        <v>2314</v>
      </c>
      <c r="S923" s="5" t="s">
        <v>2307</v>
      </c>
      <c r="Y923" s="219">
        <v>29.8</v>
      </c>
      <c r="Z923" s="172">
        <v>1.7</v>
      </c>
      <c r="AA923" s="172">
        <v>20</v>
      </c>
      <c r="AB923" s="5" t="s">
        <v>2307</v>
      </c>
    </row>
    <row r="924" spans="1:28">
      <c r="A924" s="5">
        <v>916</v>
      </c>
      <c r="B924" s="5" t="s">
        <v>5508</v>
      </c>
      <c r="C924" s="5" t="s">
        <v>1804</v>
      </c>
      <c r="D924" s="5">
        <v>842.32799999999997</v>
      </c>
      <c r="E924" s="5">
        <v>125.53</v>
      </c>
      <c r="F924" s="179">
        <v>10.580961041603093</v>
      </c>
      <c r="G924" s="179">
        <v>46.237527001347964</v>
      </c>
      <c r="H924" s="6">
        <v>2590</v>
      </c>
      <c r="I924" s="5">
        <v>2588</v>
      </c>
      <c r="J924" s="5" t="s">
        <v>2048</v>
      </c>
      <c r="K924" s="5" t="s">
        <v>2314</v>
      </c>
      <c r="S924" s="5" t="s">
        <v>2307</v>
      </c>
      <c r="Y924" s="219">
        <v>28.6</v>
      </c>
      <c r="Z924" s="172">
        <v>1.3</v>
      </c>
      <c r="AA924" s="172">
        <v>20</v>
      </c>
      <c r="AB924" s="5" t="s">
        <v>2307</v>
      </c>
    </row>
    <row r="925" spans="1:28">
      <c r="A925" s="5">
        <v>917</v>
      </c>
      <c r="B925" s="5" t="s">
        <v>5733</v>
      </c>
      <c r="C925" s="5" t="s">
        <v>2308</v>
      </c>
      <c r="D925" s="5">
        <v>863.81799999999998</v>
      </c>
      <c r="E925" s="5">
        <v>148.87200000000001</v>
      </c>
      <c r="F925" s="179">
        <v>10.872537633159986</v>
      </c>
      <c r="G925" s="179">
        <v>46.439214181607746</v>
      </c>
      <c r="H925" s="6">
        <v>2260</v>
      </c>
      <c r="I925" s="5">
        <v>2368</v>
      </c>
      <c r="J925" s="5" t="s">
        <v>2047</v>
      </c>
      <c r="K925" s="5" t="s">
        <v>2038</v>
      </c>
      <c r="P925" s="9">
        <v>6</v>
      </c>
      <c r="Q925" s="65">
        <v>0.5</v>
      </c>
      <c r="R925" s="5">
        <v>20</v>
      </c>
      <c r="S925" s="5" t="s">
        <v>2307</v>
      </c>
    </row>
    <row r="926" spans="1:28">
      <c r="A926" s="5">
        <v>918</v>
      </c>
      <c r="B926" s="5" t="s">
        <v>5734</v>
      </c>
      <c r="C926" s="5" t="s">
        <v>2049</v>
      </c>
      <c r="D926" s="5">
        <v>849.85400000000004</v>
      </c>
      <c r="E926" s="5">
        <v>140.12799999999999</v>
      </c>
      <c r="F926" s="179">
        <v>10.686281578493983</v>
      </c>
      <c r="G926" s="179">
        <v>46.36597790055243</v>
      </c>
      <c r="H926" s="6">
        <v>1723</v>
      </c>
      <c r="I926" s="45">
        <v>1365</v>
      </c>
      <c r="K926" s="5" t="s">
        <v>2038</v>
      </c>
      <c r="P926" s="9">
        <v>9</v>
      </c>
      <c r="Q926" s="65">
        <v>1.1000000000000001</v>
      </c>
      <c r="R926" s="5">
        <v>18</v>
      </c>
      <c r="S926" s="5" t="s">
        <v>2307</v>
      </c>
      <c r="T926" s="5">
        <v>13.53</v>
      </c>
      <c r="U926" s="5">
        <v>0.62</v>
      </c>
      <c r="V926" s="5">
        <v>1.76</v>
      </c>
      <c r="W926" s="57">
        <v>8</v>
      </c>
    </row>
    <row r="927" spans="1:28">
      <c r="A927" s="5">
        <v>919</v>
      </c>
      <c r="B927" s="5" t="s">
        <v>5735</v>
      </c>
      <c r="C927" s="5" t="s">
        <v>2050</v>
      </c>
      <c r="D927" s="5">
        <v>849.85400000000004</v>
      </c>
      <c r="E927" s="5">
        <v>140.12799999999999</v>
      </c>
      <c r="F927" s="179">
        <v>10.686281578493983</v>
      </c>
      <c r="G927" s="179">
        <v>46.36597790055243</v>
      </c>
      <c r="H927" s="6">
        <v>2105</v>
      </c>
      <c r="I927" s="45">
        <v>1365</v>
      </c>
      <c r="K927" s="5" t="s">
        <v>2038</v>
      </c>
      <c r="P927" s="9">
        <v>8.3000000000000007</v>
      </c>
      <c r="Q927" s="65">
        <v>0.8</v>
      </c>
      <c r="R927" s="5">
        <v>15</v>
      </c>
      <c r="S927" s="5" t="s">
        <v>2307</v>
      </c>
      <c r="T927" s="5">
        <v>13.61</v>
      </c>
      <c r="U927" s="5">
        <v>0.55000000000000004</v>
      </c>
      <c r="V927" s="5">
        <v>1.31</v>
      </c>
      <c r="W927" s="57">
        <v>34</v>
      </c>
    </row>
    <row r="928" spans="1:28">
      <c r="A928" s="5">
        <v>920</v>
      </c>
      <c r="B928" s="5" t="s">
        <v>5736</v>
      </c>
      <c r="C928" s="5" t="s">
        <v>2051</v>
      </c>
      <c r="D928" s="5">
        <v>849.85400000000004</v>
      </c>
      <c r="E928" s="5">
        <v>140.12799999999999</v>
      </c>
      <c r="F928" s="179">
        <v>10.686281578493983</v>
      </c>
      <c r="G928" s="179">
        <v>46.36597790055243</v>
      </c>
      <c r="H928" s="6">
        <v>2170</v>
      </c>
      <c r="I928" s="45">
        <v>1365</v>
      </c>
      <c r="K928" s="5" t="s">
        <v>2038</v>
      </c>
      <c r="P928" s="9">
        <v>8.8000000000000007</v>
      </c>
      <c r="Q928" s="65">
        <v>2.1</v>
      </c>
      <c r="R928" s="5">
        <v>10</v>
      </c>
      <c r="S928" s="5" t="s">
        <v>2307</v>
      </c>
    </row>
    <row r="929" spans="1:29">
      <c r="A929" s="5">
        <v>921</v>
      </c>
      <c r="B929" s="5" t="s">
        <v>5737</v>
      </c>
      <c r="C929" s="5" t="s">
        <v>3364</v>
      </c>
      <c r="D929" s="5">
        <v>849.85400000000004</v>
      </c>
      <c r="E929" s="5">
        <v>140.12799999999999</v>
      </c>
      <c r="F929" s="179">
        <v>10.686281578493983</v>
      </c>
      <c r="G929" s="179">
        <v>46.36597790055243</v>
      </c>
      <c r="H929" s="6">
        <v>2735</v>
      </c>
      <c r="I929" s="45">
        <v>1365</v>
      </c>
      <c r="K929" s="5" t="s">
        <v>2038</v>
      </c>
      <c r="P929" s="9">
        <v>20.9</v>
      </c>
      <c r="Q929" s="65">
        <v>5.8</v>
      </c>
      <c r="R929" s="5">
        <v>5</v>
      </c>
      <c r="S929" s="5" t="s">
        <v>2307</v>
      </c>
    </row>
    <row r="930" spans="1:29">
      <c r="A930" s="5">
        <v>922</v>
      </c>
      <c r="B930" s="5" t="s">
        <v>5525</v>
      </c>
      <c r="C930" s="5" t="s">
        <v>1025</v>
      </c>
      <c r="D930" s="5">
        <v>639.79999999999995</v>
      </c>
      <c r="E930" s="5">
        <v>75.3</v>
      </c>
      <c r="F930" s="179">
        <v>7.950757721577328</v>
      </c>
      <c r="G930" s="179">
        <v>45.828178077527788</v>
      </c>
      <c r="H930" s="6">
        <v>1250</v>
      </c>
      <c r="I930" s="5">
        <v>1156</v>
      </c>
      <c r="J930" s="5" t="s">
        <v>1254</v>
      </c>
      <c r="K930" s="5" t="s">
        <v>2037</v>
      </c>
      <c r="L930" s="5" t="s">
        <v>820</v>
      </c>
      <c r="M930" s="5" t="s">
        <v>706</v>
      </c>
      <c r="P930" s="9">
        <v>8.6</v>
      </c>
      <c r="Q930" s="65">
        <v>0.86</v>
      </c>
      <c r="R930" s="5" t="s">
        <v>1338</v>
      </c>
      <c r="S930" s="5" t="s">
        <v>592</v>
      </c>
      <c r="Y930" s="219">
        <v>27.3</v>
      </c>
      <c r="Z930" s="172">
        <v>1.9</v>
      </c>
      <c r="AA930" s="172">
        <v>10</v>
      </c>
      <c r="AB930" s="5" t="s">
        <v>1583</v>
      </c>
    </row>
    <row r="931" spans="1:29">
      <c r="A931" s="5">
        <v>923</v>
      </c>
      <c r="B931" s="5" t="s">
        <v>5526</v>
      </c>
      <c r="C931" s="5" t="s">
        <v>4499</v>
      </c>
      <c r="D931" s="5">
        <v>660.75</v>
      </c>
      <c r="E931" s="5">
        <v>118.4</v>
      </c>
      <c r="F931" s="179">
        <v>8.2258737930678283</v>
      </c>
      <c r="G931" s="179">
        <v>46.214306607929629</v>
      </c>
      <c r="H931" s="6">
        <v>1080</v>
      </c>
      <c r="I931" s="5">
        <v>1083</v>
      </c>
      <c r="J931" s="5" t="s">
        <v>4500</v>
      </c>
      <c r="K931" s="5" t="s">
        <v>2037</v>
      </c>
      <c r="M931" s="5" t="s">
        <v>3756</v>
      </c>
      <c r="P931" s="9">
        <v>2.8</v>
      </c>
      <c r="Q931" s="65">
        <v>0.28000000000000003</v>
      </c>
      <c r="R931" s="5" t="s">
        <v>1338</v>
      </c>
      <c r="S931" s="5" t="s">
        <v>592</v>
      </c>
      <c r="Y931" s="219">
        <v>10.4</v>
      </c>
      <c r="Z931" s="172">
        <v>1.1000000000000001</v>
      </c>
      <c r="AA931" s="172">
        <v>10</v>
      </c>
      <c r="AB931" s="5" t="s">
        <v>3243</v>
      </c>
    </row>
    <row r="932" spans="1:29">
      <c r="A932" s="5">
        <v>924</v>
      </c>
      <c r="B932" s="5" t="s">
        <v>2840</v>
      </c>
      <c r="C932" s="5" t="s">
        <v>590</v>
      </c>
      <c r="D932" s="5">
        <v>637.04999999999995</v>
      </c>
      <c r="E932" s="5">
        <v>104.9</v>
      </c>
      <c r="F932" s="179">
        <v>7.9176971359142305</v>
      </c>
      <c r="G932" s="179">
        <v>46.094590482990938</v>
      </c>
      <c r="H932" s="6">
        <v>1880</v>
      </c>
      <c r="I932" s="45">
        <v>1909</v>
      </c>
      <c r="J932" s="5" t="s">
        <v>591</v>
      </c>
      <c r="K932" s="5" t="s">
        <v>2038</v>
      </c>
      <c r="M932" s="5" t="s">
        <v>4931</v>
      </c>
      <c r="P932" s="9">
        <v>6.4</v>
      </c>
      <c r="Q932" s="65">
        <v>0.64</v>
      </c>
      <c r="R932" s="5" t="s">
        <v>1338</v>
      </c>
      <c r="S932" s="5" t="s">
        <v>592</v>
      </c>
    </row>
    <row r="933" spans="1:29">
      <c r="A933" s="5">
        <v>925</v>
      </c>
      <c r="B933" s="5" t="s">
        <v>2841</v>
      </c>
      <c r="C933" s="5" t="s">
        <v>593</v>
      </c>
      <c r="D933" s="5">
        <v>630.70000000000005</v>
      </c>
      <c r="E933" s="5">
        <v>110.15</v>
      </c>
      <c r="F933" s="179">
        <v>7.8359361902443787</v>
      </c>
      <c r="G933" s="179">
        <v>46.142134995879935</v>
      </c>
      <c r="H933" s="6">
        <v>2900</v>
      </c>
      <c r="I933" s="5">
        <v>2799</v>
      </c>
      <c r="J933" s="5" t="s">
        <v>1995</v>
      </c>
      <c r="K933" s="5" t="s">
        <v>2038</v>
      </c>
      <c r="M933" s="5" t="s">
        <v>4931</v>
      </c>
      <c r="P933" s="9">
        <v>10.4</v>
      </c>
      <c r="Q933" s="65">
        <v>1.04</v>
      </c>
      <c r="R933" s="5" t="s">
        <v>1338</v>
      </c>
      <c r="S933" s="5" t="s">
        <v>592</v>
      </c>
    </row>
    <row r="934" spans="1:29">
      <c r="A934" s="5">
        <v>926</v>
      </c>
      <c r="B934" s="5" t="s">
        <v>2842</v>
      </c>
      <c r="C934" s="5" t="s">
        <v>1996</v>
      </c>
      <c r="D934" s="5">
        <v>630.20000000000005</v>
      </c>
      <c r="E934" s="5">
        <v>117.9</v>
      </c>
      <c r="F934" s="179">
        <v>7.8299656089591672</v>
      </c>
      <c r="G934" s="179">
        <v>46.211872168788581</v>
      </c>
      <c r="H934" s="6">
        <v>1200</v>
      </c>
      <c r="I934" s="5">
        <v>1101</v>
      </c>
      <c r="J934" s="5" t="s">
        <v>1997</v>
      </c>
      <c r="K934" s="5" t="s">
        <v>2038</v>
      </c>
      <c r="M934" s="5" t="s">
        <v>4931</v>
      </c>
      <c r="P934" s="9">
        <v>4.9000000000000004</v>
      </c>
      <c r="Q934" s="65">
        <v>0.49</v>
      </c>
      <c r="R934" s="5" t="s">
        <v>1338</v>
      </c>
      <c r="S934" s="5" t="s">
        <v>592</v>
      </c>
    </row>
    <row r="935" spans="1:29">
      <c r="A935" s="5">
        <v>927</v>
      </c>
      <c r="B935" s="5" t="s">
        <v>2843</v>
      </c>
      <c r="C935" s="5" t="s">
        <v>5050</v>
      </c>
      <c r="D935" s="5">
        <v>698.1</v>
      </c>
      <c r="E935" s="5">
        <v>99.65</v>
      </c>
      <c r="F935" s="179">
        <v>8.7058854328799029</v>
      </c>
      <c r="G935" s="179">
        <v>46.041257434869209</v>
      </c>
      <c r="H935" s="6">
        <v>300</v>
      </c>
      <c r="I935" s="5">
        <v>266</v>
      </c>
      <c r="J935" s="5" t="s">
        <v>5051</v>
      </c>
      <c r="K935" s="5" t="s">
        <v>2038</v>
      </c>
      <c r="M935" s="5" t="s">
        <v>3320</v>
      </c>
      <c r="P935" s="9">
        <v>12.3</v>
      </c>
      <c r="Q935" s="65">
        <v>1.23</v>
      </c>
      <c r="R935" s="5" t="s">
        <v>1338</v>
      </c>
      <c r="S935" s="5" t="s">
        <v>592</v>
      </c>
    </row>
    <row r="936" spans="1:29">
      <c r="A936" s="5">
        <v>928</v>
      </c>
      <c r="B936" s="5" t="s">
        <v>2844</v>
      </c>
      <c r="C936" s="5" t="s">
        <v>3321</v>
      </c>
      <c r="D936" s="5">
        <v>676.8</v>
      </c>
      <c r="E936" s="5">
        <v>91.75</v>
      </c>
      <c r="F936" s="179">
        <v>8.4294803310645694</v>
      </c>
      <c r="G936" s="179">
        <v>45.972957328997914</v>
      </c>
      <c r="H936" s="6">
        <v>210</v>
      </c>
      <c r="I936" s="5">
        <v>234</v>
      </c>
      <c r="J936" s="5" t="s">
        <v>3322</v>
      </c>
      <c r="K936" s="5" t="s">
        <v>2038</v>
      </c>
      <c r="M936" s="5" t="s">
        <v>5581</v>
      </c>
      <c r="P936" s="9">
        <v>11.2</v>
      </c>
      <c r="Q936" s="65">
        <v>1.1200000000000001</v>
      </c>
      <c r="R936" s="5" t="s">
        <v>1338</v>
      </c>
      <c r="S936" s="5" t="s">
        <v>592</v>
      </c>
    </row>
    <row r="937" spans="1:29">
      <c r="A937" s="5">
        <v>929</v>
      </c>
      <c r="B937" s="5" t="s">
        <v>2845</v>
      </c>
      <c r="C937" s="5" t="s">
        <v>3323</v>
      </c>
      <c r="D937" s="5">
        <v>664.35</v>
      </c>
      <c r="E937" s="5">
        <v>87.3</v>
      </c>
      <c r="F937" s="179">
        <v>8.268262446766947</v>
      </c>
      <c r="G937" s="179">
        <v>45.934229551724727</v>
      </c>
      <c r="H937" s="6">
        <v>1100</v>
      </c>
      <c r="I937" s="5">
        <v>1083</v>
      </c>
      <c r="J937" s="5" t="s">
        <v>3573</v>
      </c>
      <c r="K937" s="5" t="s">
        <v>2038</v>
      </c>
      <c r="P937" s="9">
        <v>9.1999999999999993</v>
      </c>
      <c r="Q937" s="65">
        <v>0.92</v>
      </c>
      <c r="R937" s="5" t="s">
        <v>1338</v>
      </c>
      <c r="S937" s="5" t="s">
        <v>592</v>
      </c>
    </row>
    <row r="938" spans="1:29">
      <c r="A938" s="5">
        <v>930</v>
      </c>
      <c r="B938" s="5" t="s">
        <v>2846</v>
      </c>
      <c r="C938" s="5" t="s">
        <v>1053</v>
      </c>
      <c r="D938" s="5">
        <v>678.9</v>
      </c>
      <c r="E938" s="5">
        <v>90.5</v>
      </c>
      <c r="F938" s="179">
        <v>8.4563615301363235</v>
      </c>
      <c r="G938" s="179">
        <v>45.961472391583314</v>
      </c>
      <c r="H938" s="6">
        <v>205</v>
      </c>
      <c r="I938" s="5">
        <v>215</v>
      </c>
      <c r="J938" s="5" t="s">
        <v>4414</v>
      </c>
      <c r="K938" s="5" t="s">
        <v>2038</v>
      </c>
      <c r="M938" s="5" t="s">
        <v>3320</v>
      </c>
      <c r="P938" s="9">
        <v>11.4</v>
      </c>
      <c r="Q938" s="65">
        <v>1.1399999999999999</v>
      </c>
      <c r="R938" s="5" t="s">
        <v>1338</v>
      </c>
      <c r="S938" s="5" t="s">
        <v>592</v>
      </c>
    </row>
    <row r="939" spans="1:29" s="10" customFormat="1">
      <c r="A939" s="5">
        <v>931</v>
      </c>
      <c r="B939" s="5" t="s">
        <v>2847</v>
      </c>
      <c r="C939" s="10" t="s">
        <v>648</v>
      </c>
      <c r="D939" s="10">
        <v>627.85</v>
      </c>
      <c r="E939" s="10">
        <v>140.15</v>
      </c>
      <c r="F939" s="179">
        <v>7.8008454781141392</v>
      </c>
      <c r="G939" s="179">
        <v>46.412123514469343</v>
      </c>
      <c r="H939" s="7">
        <v>1460</v>
      </c>
      <c r="I939" s="5">
        <v>1513</v>
      </c>
      <c r="J939" s="10" t="s">
        <v>649</v>
      </c>
      <c r="K939" s="10" t="s">
        <v>2037</v>
      </c>
      <c r="L939" s="10" t="s">
        <v>650</v>
      </c>
      <c r="M939" s="10" t="s">
        <v>1262</v>
      </c>
      <c r="N939" s="88"/>
      <c r="P939" s="23">
        <v>3.5</v>
      </c>
      <c r="Q939" s="88">
        <v>0.35</v>
      </c>
      <c r="R939" s="10" t="s">
        <v>1338</v>
      </c>
      <c r="S939" s="10" t="s">
        <v>5575</v>
      </c>
      <c r="W939" s="103"/>
      <c r="X939" s="88"/>
      <c r="Y939" s="221">
        <v>8.9</v>
      </c>
      <c r="Z939" s="222">
        <v>0.8</v>
      </c>
      <c r="AA939" s="222">
        <v>10</v>
      </c>
      <c r="AB939" s="10" t="s">
        <v>3255</v>
      </c>
    </row>
    <row r="940" spans="1:29">
      <c r="A940" s="5">
        <v>932</v>
      </c>
      <c r="B940" s="5" t="s">
        <v>3078</v>
      </c>
      <c r="C940" s="5" t="s">
        <v>2821</v>
      </c>
      <c r="D940" s="5">
        <v>676.4</v>
      </c>
      <c r="E940" s="5">
        <v>89.7</v>
      </c>
      <c r="F940" s="179">
        <v>8.423988335008131</v>
      </c>
      <c r="G940" s="179">
        <v>45.954563667388143</v>
      </c>
      <c r="H940" s="6">
        <v>210</v>
      </c>
      <c r="I940" s="5">
        <v>216</v>
      </c>
      <c r="J940" s="5" t="s">
        <v>5574</v>
      </c>
      <c r="K940" s="5" t="s">
        <v>2038</v>
      </c>
      <c r="P940" s="9">
        <v>14.2</v>
      </c>
      <c r="Q940" s="65">
        <v>1.42</v>
      </c>
      <c r="R940" s="5" t="s">
        <v>1338</v>
      </c>
      <c r="S940" s="5" t="s">
        <v>5575</v>
      </c>
    </row>
    <row r="941" spans="1:29">
      <c r="A941" s="5">
        <v>933</v>
      </c>
      <c r="B941" s="5" t="s">
        <v>3079</v>
      </c>
      <c r="C941" s="5" t="s">
        <v>5576</v>
      </c>
      <c r="D941" s="5">
        <v>667.6</v>
      </c>
      <c r="E941" s="5">
        <v>107.1</v>
      </c>
      <c r="F941" s="179">
        <v>8.313002103848099</v>
      </c>
      <c r="G941" s="179">
        <v>46.112010584255437</v>
      </c>
      <c r="H941" s="6">
        <v>270</v>
      </c>
      <c r="I941" s="5">
        <v>353</v>
      </c>
      <c r="J941" s="5" t="s">
        <v>5577</v>
      </c>
      <c r="K941" s="5" t="s">
        <v>2038</v>
      </c>
      <c r="M941" s="5" t="s">
        <v>5578</v>
      </c>
      <c r="P941" s="9">
        <v>4.8</v>
      </c>
      <c r="Q941" s="65">
        <v>0.48</v>
      </c>
      <c r="R941" s="5" t="s">
        <v>1338</v>
      </c>
      <c r="S941" s="5" t="s">
        <v>5575</v>
      </c>
    </row>
    <row r="942" spans="1:29">
      <c r="A942" s="5">
        <v>934</v>
      </c>
      <c r="B942" s="5" t="s">
        <v>3339</v>
      </c>
      <c r="C942" s="5" t="s">
        <v>5579</v>
      </c>
      <c r="D942" s="5">
        <v>674.45</v>
      </c>
      <c r="E942" s="5">
        <v>93.1</v>
      </c>
      <c r="F942" s="179">
        <v>8.3993778966075894</v>
      </c>
      <c r="G942" s="179">
        <v>45.985362903113746</v>
      </c>
      <c r="H942" s="6">
        <v>210</v>
      </c>
      <c r="I942" s="5">
        <v>231</v>
      </c>
      <c r="J942" s="5" t="s">
        <v>5580</v>
      </c>
      <c r="K942" s="5" t="s">
        <v>2038</v>
      </c>
      <c r="M942" s="5" t="s">
        <v>5581</v>
      </c>
      <c r="P942" s="9">
        <v>10.8</v>
      </c>
      <c r="Q942" s="65">
        <v>1.08</v>
      </c>
      <c r="R942" s="5" t="s">
        <v>1338</v>
      </c>
      <c r="S942" s="5" t="s">
        <v>5575</v>
      </c>
    </row>
    <row r="943" spans="1:29">
      <c r="A943" s="5">
        <v>935</v>
      </c>
      <c r="B943" s="5" t="s">
        <v>3340</v>
      </c>
      <c r="C943" s="5" t="s">
        <v>2989</v>
      </c>
      <c r="D943" s="5">
        <v>649.45000000000005</v>
      </c>
      <c r="E943" s="5">
        <v>99.954999999999998</v>
      </c>
      <c r="F943" s="179">
        <v>8.0775035499603902</v>
      </c>
      <c r="G943" s="179">
        <v>46.049314739309551</v>
      </c>
      <c r="H943" s="6">
        <v>1280</v>
      </c>
      <c r="I943" s="5">
        <v>1405</v>
      </c>
      <c r="J943" s="5" t="s">
        <v>2990</v>
      </c>
      <c r="K943" s="5" t="s">
        <v>2038</v>
      </c>
      <c r="M943" s="5" t="s">
        <v>2810</v>
      </c>
      <c r="P943" s="9">
        <v>7.4</v>
      </c>
      <c r="Q943" s="65">
        <v>0.74</v>
      </c>
      <c r="R943" s="5" t="s">
        <v>1338</v>
      </c>
      <c r="S943" s="5" t="s">
        <v>5575</v>
      </c>
      <c r="AC943" s="5" t="s">
        <v>2453</v>
      </c>
    </row>
    <row r="944" spans="1:29">
      <c r="A944" s="5">
        <v>936</v>
      </c>
      <c r="B944" s="5" t="s">
        <v>3341</v>
      </c>
      <c r="C944" s="5" t="s">
        <v>1344</v>
      </c>
      <c r="D944" s="5">
        <v>672.35</v>
      </c>
      <c r="E944" s="5">
        <v>114.7</v>
      </c>
      <c r="F944" s="179">
        <v>8.375607996773601</v>
      </c>
      <c r="G944" s="179">
        <v>46.179878921878718</v>
      </c>
      <c r="H944" s="6">
        <v>830</v>
      </c>
      <c r="I944" s="5">
        <v>893</v>
      </c>
      <c r="J944" s="5" t="s">
        <v>1345</v>
      </c>
      <c r="K944" s="5" t="s">
        <v>2038</v>
      </c>
      <c r="M944" s="5" t="s">
        <v>1346</v>
      </c>
      <c r="P944" s="9">
        <v>6.7</v>
      </c>
      <c r="Q944" s="65">
        <v>0.67</v>
      </c>
      <c r="R944" s="5" t="s">
        <v>1338</v>
      </c>
      <c r="S944" s="5" t="s">
        <v>5575</v>
      </c>
    </row>
    <row r="945" spans="1:28">
      <c r="A945" s="5">
        <v>937</v>
      </c>
      <c r="B945" s="5" t="s">
        <v>3342</v>
      </c>
      <c r="C945" s="5" t="s">
        <v>1347</v>
      </c>
      <c r="D945" s="5">
        <v>669.67</v>
      </c>
      <c r="E945" s="5">
        <v>112.16</v>
      </c>
      <c r="F945" s="179">
        <v>8.3405258434411742</v>
      </c>
      <c r="G945" s="179">
        <v>46.157314240471202</v>
      </c>
      <c r="H945" s="6">
        <v>400</v>
      </c>
      <c r="I945" s="5">
        <v>502</v>
      </c>
      <c r="J945" s="5" t="s">
        <v>1252</v>
      </c>
      <c r="K945" s="5" t="s">
        <v>2038</v>
      </c>
      <c r="M945" s="5" t="s">
        <v>1346</v>
      </c>
      <c r="P945" s="9">
        <v>5.3</v>
      </c>
      <c r="Q945" s="65">
        <v>0.53</v>
      </c>
      <c r="R945" s="5" t="s">
        <v>1338</v>
      </c>
      <c r="S945" s="5" t="s">
        <v>5575</v>
      </c>
    </row>
    <row r="946" spans="1:28">
      <c r="A946" s="5">
        <v>938</v>
      </c>
      <c r="B946" s="5" t="s">
        <v>3343</v>
      </c>
      <c r="C946" s="5" t="s">
        <v>5292</v>
      </c>
      <c r="D946" s="5">
        <v>674.73</v>
      </c>
      <c r="E946" s="5">
        <v>131.75</v>
      </c>
      <c r="F946" s="179">
        <v>8.4091574079561298</v>
      </c>
      <c r="G946" s="179">
        <v>46.332982089102252</v>
      </c>
      <c r="H946" s="6">
        <v>900</v>
      </c>
      <c r="I946" s="5">
        <v>972</v>
      </c>
      <c r="J946" s="5" t="s">
        <v>5293</v>
      </c>
      <c r="K946" s="5" t="s">
        <v>2038</v>
      </c>
      <c r="M946" s="5" t="s">
        <v>3756</v>
      </c>
      <c r="P946" s="9">
        <v>3.2</v>
      </c>
      <c r="Q946" s="65">
        <v>0.32</v>
      </c>
      <c r="R946" s="5" t="s">
        <v>1338</v>
      </c>
      <c r="S946" s="5" t="s">
        <v>5575</v>
      </c>
    </row>
    <row r="947" spans="1:28">
      <c r="A947" s="5">
        <v>939</v>
      </c>
      <c r="B947" s="5" t="s">
        <v>3344</v>
      </c>
      <c r="C947" s="5" t="s">
        <v>4826</v>
      </c>
      <c r="D947" s="5">
        <v>635</v>
      </c>
      <c r="E947" s="5">
        <v>116.65</v>
      </c>
      <c r="F947" s="179">
        <v>7.8920686102917976</v>
      </c>
      <c r="G947" s="179">
        <v>46.200395524786323</v>
      </c>
      <c r="H947" s="6">
        <v>1090</v>
      </c>
      <c r="I947" s="5">
        <v>1168</v>
      </c>
      <c r="J947" s="5" t="s">
        <v>2798</v>
      </c>
      <c r="K947" s="5" t="s">
        <v>2038</v>
      </c>
      <c r="M947" s="5" t="s">
        <v>4931</v>
      </c>
      <c r="P947" s="9">
        <v>4.5999999999999996</v>
      </c>
      <c r="Q947" s="65">
        <v>0.46</v>
      </c>
      <c r="R947" s="5" t="s">
        <v>1338</v>
      </c>
      <c r="S947" s="5" t="s">
        <v>5575</v>
      </c>
    </row>
    <row r="948" spans="1:28">
      <c r="A948" s="5">
        <v>940</v>
      </c>
      <c r="B948" s="5" t="s">
        <v>3345</v>
      </c>
      <c r="C948" s="5" t="s">
        <v>4932</v>
      </c>
      <c r="D948" s="5">
        <v>675</v>
      </c>
      <c r="E948" s="5">
        <v>140.18</v>
      </c>
      <c r="F948" s="179">
        <v>8.4140242056371068</v>
      </c>
      <c r="G948" s="179">
        <v>46.408779192471407</v>
      </c>
      <c r="H948" s="6">
        <v>1670</v>
      </c>
      <c r="I948" s="5">
        <v>1718</v>
      </c>
      <c r="J948" s="5" t="s">
        <v>4933</v>
      </c>
      <c r="K948" s="5" t="s">
        <v>2038</v>
      </c>
      <c r="M948" s="5" t="s">
        <v>4535</v>
      </c>
      <c r="P948" s="9">
        <v>4.5</v>
      </c>
      <c r="Q948" s="65">
        <v>0.45</v>
      </c>
      <c r="R948" s="5" t="s">
        <v>1338</v>
      </c>
      <c r="S948" s="5" t="s">
        <v>5575</v>
      </c>
    </row>
    <row r="949" spans="1:28" s="11" customFormat="1">
      <c r="A949" s="5">
        <v>941</v>
      </c>
      <c r="B949" s="5" t="s">
        <v>3594</v>
      </c>
      <c r="C949" s="11" t="s">
        <v>4934</v>
      </c>
      <c r="D949" s="11">
        <v>675.8</v>
      </c>
      <c r="E949" s="11">
        <v>151.27500000000001</v>
      </c>
      <c r="F949" s="179">
        <v>8.4262431060266625</v>
      </c>
      <c r="G949" s="179">
        <v>46.50848774036475</v>
      </c>
      <c r="H949" s="19">
        <v>2070</v>
      </c>
      <c r="I949" s="5">
        <v>2077</v>
      </c>
      <c r="J949" s="11" t="s">
        <v>4935</v>
      </c>
      <c r="K949" s="11" t="s">
        <v>2038</v>
      </c>
      <c r="M949" s="11" t="s">
        <v>3036</v>
      </c>
      <c r="N949" s="89"/>
      <c r="P949" s="26">
        <v>6.3</v>
      </c>
      <c r="Q949" s="89">
        <v>0.63</v>
      </c>
      <c r="R949" s="11" t="s">
        <v>1338</v>
      </c>
      <c r="S949" s="11" t="s">
        <v>5575</v>
      </c>
      <c r="W949" s="104"/>
      <c r="X949" s="89"/>
      <c r="Y949" s="223"/>
      <c r="Z949" s="224"/>
      <c r="AA949" s="224"/>
    </row>
    <row r="950" spans="1:28" s="11" customFormat="1">
      <c r="A950" s="5">
        <v>942</v>
      </c>
      <c r="B950" s="5" t="s">
        <v>3595</v>
      </c>
      <c r="C950" s="11" t="s">
        <v>460</v>
      </c>
      <c r="D950" s="11">
        <v>674.95</v>
      </c>
      <c r="E950" s="11">
        <v>152.44999999999999</v>
      </c>
      <c r="F950" s="179">
        <v>8.4153600766842551</v>
      </c>
      <c r="G950" s="179">
        <v>46.519152433499706</v>
      </c>
      <c r="H950" s="19">
        <v>1960</v>
      </c>
      <c r="I950" s="5">
        <v>1920</v>
      </c>
      <c r="J950" s="11" t="s">
        <v>461</v>
      </c>
      <c r="K950" s="11" t="s">
        <v>2038</v>
      </c>
      <c r="M950" s="11" t="s">
        <v>3036</v>
      </c>
      <c r="N950" s="89"/>
      <c r="P950" s="26">
        <v>7.1</v>
      </c>
      <c r="Q950" s="89">
        <v>0.71</v>
      </c>
      <c r="R950" s="11" t="s">
        <v>1338</v>
      </c>
      <c r="S950" s="11" t="s">
        <v>5575</v>
      </c>
      <c r="W950" s="104"/>
      <c r="X950" s="89"/>
      <c r="Y950" s="223"/>
      <c r="Z950" s="224"/>
      <c r="AA950" s="224"/>
    </row>
    <row r="951" spans="1:28">
      <c r="A951" s="5">
        <v>943</v>
      </c>
      <c r="B951" s="5" t="s">
        <v>3596</v>
      </c>
      <c r="C951" s="5" t="s">
        <v>2412</v>
      </c>
      <c r="D951" s="5">
        <v>637.04999999999995</v>
      </c>
      <c r="E951" s="5">
        <v>104.9</v>
      </c>
      <c r="F951" s="179">
        <v>7.9176971359142305</v>
      </c>
      <c r="G951" s="179">
        <v>46.094590482990938</v>
      </c>
      <c r="H951" s="6">
        <v>1880</v>
      </c>
      <c r="I951" s="45">
        <v>1909</v>
      </c>
      <c r="J951" s="5" t="s">
        <v>2413</v>
      </c>
      <c r="K951" s="5" t="s">
        <v>2038</v>
      </c>
      <c r="M951" s="5" t="s">
        <v>4931</v>
      </c>
      <c r="P951" s="9">
        <v>6.3</v>
      </c>
      <c r="Q951" s="65">
        <v>0.63</v>
      </c>
      <c r="R951" s="5" t="s">
        <v>1338</v>
      </c>
      <c r="S951" s="5" t="s">
        <v>5575</v>
      </c>
    </row>
    <row r="952" spans="1:28">
      <c r="A952" s="5">
        <v>944</v>
      </c>
      <c r="B952" s="5" t="s">
        <v>3597</v>
      </c>
      <c r="C952" s="5" t="s">
        <v>2414</v>
      </c>
      <c r="D952" s="5">
        <v>651.6</v>
      </c>
      <c r="E952" s="5">
        <v>100.5</v>
      </c>
      <c r="F952" s="179">
        <v>8.1053387814304294</v>
      </c>
      <c r="G952" s="179">
        <v>46.05405623935431</v>
      </c>
      <c r="H952" s="6" t="s">
        <v>795</v>
      </c>
      <c r="I952" s="5"/>
      <c r="J952" s="5" t="s">
        <v>2415</v>
      </c>
      <c r="K952" s="5" t="s">
        <v>2038</v>
      </c>
      <c r="M952" s="5" t="s">
        <v>2810</v>
      </c>
      <c r="P952" s="9">
        <v>5</v>
      </c>
      <c r="Q952" s="65">
        <v>0.5</v>
      </c>
      <c r="R952" s="5" t="s">
        <v>1338</v>
      </c>
      <c r="S952" s="5" t="s">
        <v>5575</v>
      </c>
    </row>
    <row r="953" spans="1:28">
      <c r="A953" s="5">
        <v>945</v>
      </c>
      <c r="B953" s="5" t="s">
        <v>3598</v>
      </c>
      <c r="C953" s="5" t="s">
        <v>909</v>
      </c>
      <c r="D953" s="5">
        <v>662.2</v>
      </c>
      <c r="E953" s="5">
        <v>108.15</v>
      </c>
      <c r="F953" s="179">
        <v>8.2433008796643623</v>
      </c>
      <c r="G953" s="179">
        <v>46.121974865753153</v>
      </c>
      <c r="H953" s="6">
        <v>500</v>
      </c>
      <c r="I953" s="5">
        <v>487</v>
      </c>
      <c r="J953" s="5" t="s">
        <v>1149</v>
      </c>
      <c r="K953" s="5" t="s">
        <v>2038</v>
      </c>
      <c r="M953" s="5" t="s">
        <v>4957</v>
      </c>
      <c r="P953" s="9">
        <v>3.3</v>
      </c>
      <c r="Q953" s="65">
        <v>0.33</v>
      </c>
      <c r="R953" s="5" t="s">
        <v>1338</v>
      </c>
      <c r="S953" s="5" t="s">
        <v>5575</v>
      </c>
    </row>
    <row r="954" spans="1:28">
      <c r="A954" s="5">
        <v>946</v>
      </c>
      <c r="B954" s="5" t="s">
        <v>3350</v>
      </c>
      <c r="C954" s="5" t="s">
        <v>1150</v>
      </c>
      <c r="D954" s="5">
        <v>643.29999999999995</v>
      </c>
      <c r="E954" s="5">
        <v>106.1</v>
      </c>
      <c r="F954" s="179">
        <v>7.998618253132757</v>
      </c>
      <c r="G954" s="179">
        <v>46.105012711075027</v>
      </c>
      <c r="H954" s="6">
        <v>2450</v>
      </c>
      <c r="I954" s="5">
        <v>2655</v>
      </c>
      <c r="J954" s="5" t="s">
        <v>1151</v>
      </c>
      <c r="K954" s="5" t="s">
        <v>2038</v>
      </c>
      <c r="M954" s="5" t="s">
        <v>4931</v>
      </c>
      <c r="P954" s="9">
        <v>7</v>
      </c>
      <c r="Q954" s="65">
        <v>0.7</v>
      </c>
      <c r="R954" s="5" t="s">
        <v>1338</v>
      </c>
      <c r="S954" s="5" t="s">
        <v>5575</v>
      </c>
    </row>
    <row r="955" spans="1:28">
      <c r="A955" s="5">
        <v>947</v>
      </c>
      <c r="B955" s="5" t="s">
        <v>3351</v>
      </c>
      <c r="C955" s="5" t="s">
        <v>1152</v>
      </c>
      <c r="D955" s="5">
        <v>643.15</v>
      </c>
      <c r="E955" s="5">
        <v>101.3</v>
      </c>
      <c r="F955" s="179">
        <v>7.996237537355869</v>
      </c>
      <c r="G955" s="179">
        <v>46.061845172880481</v>
      </c>
      <c r="H955" s="6">
        <v>2270</v>
      </c>
      <c r="I955" s="5">
        <v>2278</v>
      </c>
      <c r="J955" s="5" t="s">
        <v>3313</v>
      </c>
      <c r="K955" s="5" t="s">
        <v>2038</v>
      </c>
      <c r="M955" s="5" t="s">
        <v>4931</v>
      </c>
      <c r="P955" s="9">
        <v>6.4</v>
      </c>
      <c r="Q955" s="65">
        <v>0.64</v>
      </c>
      <c r="R955" s="5" t="s">
        <v>1338</v>
      </c>
      <c r="S955" s="5" t="s">
        <v>5575</v>
      </c>
    </row>
    <row r="956" spans="1:28">
      <c r="A956" s="5">
        <v>948</v>
      </c>
      <c r="B956" s="5" t="s">
        <v>3352</v>
      </c>
      <c r="C956" s="5" t="s">
        <v>3057</v>
      </c>
      <c r="D956" s="5">
        <v>638.29999999999995</v>
      </c>
      <c r="E956" s="5">
        <v>106.9</v>
      </c>
      <c r="F956" s="179">
        <v>7.9340224945507618</v>
      </c>
      <c r="G956" s="179">
        <v>46.112511311366092</v>
      </c>
      <c r="H956" s="6">
        <v>1800</v>
      </c>
      <c r="I956" s="5">
        <v>1809</v>
      </c>
      <c r="J956" s="5" t="s">
        <v>3058</v>
      </c>
      <c r="K956" s="5" t="s">
        <v>2038</v>
      </c>
      <c r="M956" s="5" t="s">
        <v>4931</v>
      </c>
      <c r="P956" s="9">
        <v>5.5</v>
      </c>
      <c r="Q956" s="65">
        <v>0.55000000000000004</v>
      </c>
      <c r="R956" s="5" t="s">
        <v>1338</v>
      </c>
      <c r="S956" s="5" t="s">
        <v>5575</v>
      </c>
    </row>
    <row r="957" spans="1:28">
      <c r="A957" s="5">
        <v>949</v>
      </c>
      <c r="B957" s="5" t="s">
        <v>3353</v>
      </c>
      <c r="C957" s="5" t="s">
        <v>4955</v>
      </c>
      <c r="D957" s="5">
        <v>649.58000000000004</v>
      </c>
      <c r="E957" s="5">
        <v>115.17</v>
      </c>
      <c r="F957" s="179">
        <v>8.0807909161946423</v>
      </c>
      <c r="G957" s="179">
        <v>46.186167083693817</v>
      </c>
      <c r="H957" s="6">
        <v>1200</v>
      </c>
      <c r="I957" s="5">
        <v>1225</v>
      </c>
      <c r="J957" s="5" t="s">
        <v>4956</v>
      </c>
      <c r="K957" s="5" t="s">
        <v>2037</v>
      </c>
      <c r="L957" s="5" t="s">
        <v>3755</v>
      </c>
      <c r="M957" s="5" t="s">
        <v>4957</v>
      </c>
      <c r="P957" s="9">
        <v>2.6</v>
      </c>
      <c r="Q957" s="65">
        <v>0.26</v>
      </c>
      <c r="R957" s="5" t="s">
        <v>1338</v>
      </c>
      <c r="S957" s="5" t="s">
        <v>5203</v>
      </c>
      <c r="Y957" s="219">
        <v>10.1</v>
      </c>
      <c r="Z957" s="172">
        <v>1</v>
      </c>
      <c r="AA957" s="172">
        <v>10</v>
      </c>
      <c r="AB957" s="5" t="s">
        <v>3243</v>
      </c>
    </row>
    <row r="958" spans="1:28">
      <c r="A958" s="5">
        <v>950</v>
      </c>
      <c r="B958" s="5" t="s">
        <v>3354</v>
      </c>
      <c r="C958" s="5" t="s">
        <v>796</v>
      </c>
      <c r="D958" s="5">
        <v>651.54999999999995</v>
      </c>
      <c r="E958" s="5">
        <v>111.3</v>
      </c>
      <c r="F958" s="179">
        <v>8.1058788036937095</v>
      </c>
      <c r="G958" s="179">
        <v>46.151207757975193</v>
      </c>
      <c r="H958" s="6">
        <v>1540</v>
      </c>
      <c r="I958" s="45">
        <v>1576.5</v>
      </c>
      <c r="J958" s="5" t="s">
        <v>797</v>
      </c>
      <c r="K958" s="5" t="s">
        <v>2037</v>
      </c>
      <c r="L958" s="5" t="s">
        <v>3755</v>
      </c>
      <c r="M958" s="5" t="s">
        <v>4931</v>
      </c>
      <c r="P958" s="9">
        <v>6.2</v>
      </c>
      <c r="Q958" s="65">
        <v>0.62</v>
      </c>
      <c r="R958" s="5" t="s">
        <v>1338</v>
      </c>
      <c r="S958" s="5" t="s">
        <v>908</v>
      </c>
      <c r="Y958" s="219">
        <v>16.8</v>
      </c>
      <c r="Z958" s="172">
        <v>1.5</v>
      </c>
      <c r="AA958" s="172">
        <v>10</v>
      </c>
      <c r="AB958" s="5" t="s">
        <v>3243</v>
      </c>
    </row>
    <row r="959" spans="1:28">
      <c r="A959" s="5">
        <v>951</v>
      </c>
      <c r="B959" s="5" t="s">
        <v>3355</v>
      </c>
      <c r="C959" s="5" t="s">
        <v>3050</v>
      </c>
      <c r="D959" s="5">
        <v>641.9</v>
      </c>
      <c r="E959" s="5">
        <v>102.75</v>
      </c>
      <c r="F959" s="179">
        <v>7.9802143679760711</v>
      </c>
      <c r="G959" s="179">
        <v>46.074966988430845</v>
      </c>
      <c r="H959" s="6">
        <v>2140</v>
      </c>
      <c r="I959" s="5">
        <v>2138</v>
      </c>
      <c r="J959" s="5" t="s">
        <v>3051</v>
      </c>
      <c r="K959" s="5" t="s">
        <v>2037</v>
      </c>
      <c r="L959" s="5" t="s">
        <v>3317</v>
      </c>
      <c r="M959" s="5" t="s">
        <v>4931</v>
      </c>
      <c r="P959" s="9">
        <v>5.6</v>
      </c>
      <c r="Q959" s="65">
        <v>0.56000000000000005</v>
      </c>
      <c r="R959" s="5" t="s">
        <v>1338</v>
      </c>
      <c r="S959" s="5" t="s">
        <v>908</v>
      </c>
      <c r="Y959" s="219">
        <v>17.5</v>
      </c>
      <c r="Z959" s="172">
        <v>1.5</v>
      </c>
      <c r="AA959" s="172">
        <v>10</v>
      </c>
      <c r="AB959" s="5" t="s">
        <v>3243</v>
      </c>
    </row>
    <row r="960" spans="1:28" s="10" customFormat="1">
      <c r="A960" s="5">
        <v>952</v>
      </c>
      <c r="B960" s="5" t="s">
        <v>3356</v>
      </c>
      <c r="C960" s="10" t="s">
        <v>1286</v>
      </c>
      <c r="D960" s="10">
        <v>623.20000000000005</v>
      </c>
      <c r="E960" s="10">
        <v>138.94999999999999</v>
      </c>
      <c r="F960" s="179">
        <v>7.7403097347323397</v>
      </c>
      <c r="G960" s="179">
        <v>46.401505765174001</v>
      </c>
      <c r="H960" s="7">
        <v>2020</v>
      </c>
      <c r="I960" s="5">
        <v>2036</v>
      </c>
      <c r="J960" s="10" t="s">
        <v>4661</v>
      </c>
      <c r="K960" s="10" t="s">
        <v>2038</v>
      </c>
      <c r="L960" s="10" t="s">
        <v>1029</v>
      </c>
      <c r="M960" s="10" t="s">
        <v>1262</v>
      </c>
      <c r="N960" s="88"/>
      <c r="P960" s="23">
        <v>4.5999999999999996</v>
      </c>
      <c r="Q960" s="88">
        <v>0.46</v>
      </c>
      <c r="R960" s="10" t="s">
        <v>1338</v>
      </c>
      <c r="S960" s="10" t="s">
        <v>1216</v>
      </c>
      <c r="W960" s="103"/>
      <c r="X960" s="88"/>
      <c r="Y960" s="221"/>
      <c r="Z960" s="222"/>
      <c r="AA960" s="222"/>
    </row>
    <row r="961" spans="1:27">
      <c r="A961" s="5">
        <v>953</v>
      </c>
      <c r="B961" s="5" t="s">
        <v>3100</v>
      </c>
      <c r="C961" s="5" t="s">
        <v>4947</v>
      </c>
      <c r="D961" s="5">
        <v>687.9</v>
      </c>
      <c r="E961" s="5">
        <v>148.15</v>
      </c>
      <c r="F961" s="179">
        <v>8.5832802495497482</v>
      </c>
      <c r="G961" s="179">
        <v>46.478900478685148</v>
      </c>
      <c r="H961" s="6">
        <v>2250</v>
      </c>
      <c r="I961" s="45">
        <v>2287</v>
      </c>
      <c r="J961" s="5" t="s">
        <v>1668</v>
      </c>
      <c r="K961" s="5" t="s">
        <v>2038</v>
      </c>
      <c r="M961" s="5" t="s">
        <v>2838</v>
      </c>
      <c r="P961" s="9">
        <v>6.2</v>
      </c>
      <c r="Q961" s="65">
        <v>0.62</v>
      </c>
      <c r="R961" s="5" t="s">
        <v>1338</v>
      </c>
      <c r="S961" s="5" t="s">
        <v>2839</v>
      </c>
    </row>
    <row r="962" spans="1:27">
      <c r="A962" s="5">
        <v>954</v>
      </c>
      <c r="B962" s="5" t="s">
        <v>3101</v>
      </c>
      <c r="C962" s="5" t="s">
        <v>1059</v>
      </c>
      <c r="D962" s="5">
        <v>687.9</v>
      </c>
      <c r="E962" s="5">
        <v>148.15</v>
      </c>
      <c r="F962" s="179">
        <v>8.5832802495497482</v>
      </c>
      <c r="G962" s="179">
        <v>46.478900478685148</v>
      </c>
      <c r="H962" s="6">
        <v>2250</v>
      </c>
      <c r="I962" s="45">
        <v>2287</v>
      </c>
      <c r="J962" s="5" t="s">
        <v>1282</v>
      </c>
      <c r="K962" s="5" t="s">
        <v>2038</v>
      </c>
      <c r="M962" s="5" t="s">
        <v>2838</v>
      </c>
      <c r="P962" s="9">
        <v>6</v>
      </c>
      <c r="Q962" s="65">
        <v>0.6</v>
      </c>
      <c r="R962" s="5" t="s">
        <v>1338</v>
      </c>
      <c r="S962" s="5" t="s">
        <v>2839</v>
      </c>
    </row>
    <row r="963" spans="1:27">
      <c r="A963" s="5">
        <v>955</v>
      </c>
      <c r="B963" s="5" t="s">
        <v>3102</v>
      </c>
      <c r="C963" s="5" t="s">
        <v>586</v>
      </c>
      <c r="D963" s="5">
        <v>639.54999999999995</v>
      </c>
      <c r="E963" s="5">
        <v>124.5</v>
      </c>
      <c r="F963" s="179">
        <v>7.9516777580880564</v>
      </c>
      <c r="G963" s="179">
        <v>46.270757481711144</v>
      </c>
      <c r="H963" s="6">
        <v>1480</v>
      </c>
      <c r="I963" s="5">
        <v>1462</v>
      </c>
      <c r="J963" s="5" t="s">
        <v>587</v>
      </c>
      <c r="K963" s="5" t="s">
        <v>2038</v>
      </c>
      <c r="M963" s="5" t="s">
        <v>4957</v>
      </c>
      <c r="P963" s="9">
        <v>3.4</v>
      </c>
      <c r="Q963" s="65">
        <v>0.34</v>
      </c>
      <c r="R963" s="5" t="s">
        <v>1338</v>
      </c>
      <c r="S963" s="5" t="s">
        <v>2839</v>
      </c>
    </row>
    <row r="964" spans="1:27">
      <c r="A964" s="5">
        <v>956</v>
      </c>
      <c r="B964" s="5" t="s">
        <v>3103</v>
      </c>
      <c r="C964" s="5" t="s">
        <v>588</v>
      </c>
      <c r="D964" s="5">
        <v>628.4</v>
      </c>
      <c r="E964" s="5">
        <v>124.5</v>
      </c>
      <c r="F964" s="179">
        <v>7.8070431459655696</v>
      </c>
      <c r="G964" s="179">
        <v>46.271320669265513</v>
      </c>
      <c r="H964" s="6">
        <v>2300</v>
      </c>
      <c r="I964" s="5">
        <v>1498</v>
      </c>
      <c r="J964" s="5" t="s">
        <v>589</v>
      </c>
      <c r="K964" s="5" t="s">
        <v>2038</v>
      </c>
      <c r="M964" s="5" t="s">
        <v>4957</v>
      </c>
      <c r="P964" s="9">
        <v>5.6</v>
      </c>
      <c r="Q964" s="65">
        <v>0.56000000000000005</v>
      </c>
      <c r="R964" s="5" t="s">
        <v>1338</v>
      </c>
      <c r="S964" s="5" t="s">
        <v>2839</v>
      </c>
    </row>
    <row r="965" spans="1:27" s="11" customFormat="1">
      <c r="A965" s="5">
        <v>957</v>
      </c>
      <c r="B965" s="5" t="s">
        <v>3104</v>
      </c>
      <c r="C965" s="11" t="s">
        <v>905</v>
      </c>
      <c r="D965" s="11">
        <v>693.42</v>
      </c>
      <c r="E965" s="11">
        <v>162</v>
      </c>
      <c r="F965" s="179">
        <v>8.6579534232920921</v>
      </c>
      <c r="G965" s="179">
        <v>46.602727501771625</v>
      </c>
      <c r="H965" s="19">
        <v>1970</v>
      </c>
      <c r="I965" s="5">
        <v>1952</v>
      </c>
      <c r="J965" s="11" t="s">
        <v>906</v>
      </c>
      <c r="K965" s="11" t="s">
        <v>2038</v>
      </c>
      <c r="M965" s="11" t="s">
        <v>3036</v>
      </c>
      <c r="N965" s="89"/>
      <c r="P965" s="26">
        <v>8.5</v>
      </c>
      <c r="Q965" s="89">
        <v>0.85</v>
      </c>
      <c r="R965" s="11" t="s">
        <v>1338</v>
      </c>
      <c r="S965" s="11" t="s">
        <v>2839</v>
      </c>
      <c r="W965" s="104"/>
      <c r="X965" s="89"/>
      <c r="Y965" s="223"/>
      <c r="Z965" s="224"/>
      <c r="AA965" s="224"/>
    </row>
    <row r="966" spans="1:27">
      <c r="A966" s="5">
        <v>958</v>
      </c>
      <c r="B966" s="5" t="s">
        <v>3105</v>
      </c>
      <c r="C966" s="5" t="s">
        <v>4874</v>
      </c>
      <c r="D966" s="5">
        <v>768.8</v>
      </c>
      <c r="E966" s="5">
        <v>117</v>
      </c>
      <c r="F966" s="179">
        <v>9.6250408930550577</v>
      </c>
      <c r="G966" s="179">
        <v>46.183299532648391</v>
      </c>
      <c r="H966" s="6">
        <v>560</v>
      </c>
      <c r="I966" s="5">
        <v>578</v>
      </c>
      <c r="J966" s="5" t="s">
        <v>4875</v>
      </c>
      <c r="K966" s="5" t="s">
        <v>2038</v>
      </c>
      <c r="M966" s="5" t="s">
        <v>5260</v>
      </c>
      <c r="P966" s="9">
        <v>12.1</v>
      </c>
      <c r="Q966" s="65">
        <v>1.21</v>
      </c>
      <c r="R966" s="5" t="s">
        <v>1338</v>
      </c>
      <c r="S966" s="5" t="s">
        <v>2839</v>
      </c>
    </row>
    <row r="967" spans="1:27">
      <c r="A967" s="5">
        <v>959</v>
      </c>
      <c r="B967" s="5" t="s">
        <v>3106</v>
      </c>
      <c r="C967" s="5" t="s">
        <v>5261</v>
      </c>
      <c r="D967" s="5">
        <v>757.15</v>
      </c>
      <c r="E967" s="5">
        <v>123.05</v>
      </c>
      <c r="F967" s="179">
        <v>9.476250180077745</v>
      </c>
      <c r="G967" s="179">
        <v>46.240523389088487</v>
      </c>
      <c r="H967" s="6">
        <v>800</v>
      </c>
      <c r="I967" s="5">
        <v>826</v>
      </c>
      <c r="J967" s="5" t="s">
        <v>5053</v>
      </c>
      <c r="K967" s="5" t="s">
        <v>2038</v>
      </c>
      <c r="L967" s="5" t="s">
        <v>3969</v>
      </c>
      <c r="M967" s="5" t="s">
        <v>5202</v>
      </c>
      <c r="P967" s="9">
        <v>13.5</v>
      </c>
      <c r="Q967" s="65">
        <v>1.35</v>
      </c>
      <c r="R967" s="5" t="s">
        <v>1338</v>
      </c>
      <c r="S967" s="5" t="s">
        <v>2839</v>
      </c>
    </row>
    <row r="968" spans="1:27" s="11" customFormat="1">
      <c r="A968" s="5">
        <v>960</v>
      </c>
      <c r="B968" s="5" t="s">
        <v>3107</v>
      </c>
      <c r="C968" s="11" t="s">
        <v>1475</v>
      </c>
      <c r="D968" s="11">
        <v>708.81</v>
      </c>
      <c r="E968" s="11">
        <v>160.47</v>
      </c>
      <c r="F968" s="179">
        <v>8.8584210854186374</v>
      </c>
      <c r="G968" s="179">
        <v>46.586638520343243</v>
      </c>
      <c r="H968" s="19">
        <v>1910</v>
      </c>
      <c r="I968" s="5"/>
      <c r="J968" s="11" t="s">
        <v>1882</v>
      </c>
      <c r="K968" s="11" t="s">
        <v>2038</v>
      </c>
      <c r="M968" s="11" t="s">
        <v>3036</v>
      </c>
      <c r="N968" s="89"/>
      <c r="P968" s="26">
        <v>9</v>
      </c>
      <c r="Q968" s="89">
        <v>0.9</v>
      </c>
      <c r="R968" s="11" t="s">
        <v>1338</v>
      </c>
      <c r="S968" s="11" t="s">
        <v>2839</v>
      </c>
      <c r="W968" s="104"/>
      <c r="X968" s="89"/>
      <c r="Y968" s="223"/>
      <c r="Z968" s="224"/>
      <c r="AA968" s="224"/>
    </row>
    <row r="969" spans="1:27" s="11" customFormat="1">
      <c r="A969" s="5">
        <v>961</v>
      </c>
      <c r="B969" s="5" t="s">
        <v>3108</v>
      </c>
      <c r="C969" s="11" t="s">
        <v>1883</v>
      </c>
      <c r="D969" s="11">
        <v>708.77</v>
      </c>
      <c r="E969" s="11">
        <v>160.44</v>
      </c>
      <c r="F969" s="179">
        <v>8.8578921881605659</v>
      </c>
      <c r="G969" s="179">
        <v>46.586375205550809</v>
      </c>
      <c r="H969" s="19">
        <v>1910</v>
      </c>
      <c r="I969" s="5"/>
      <c r="J969" s="11" t="s">
        <v>3999</v>
      </c>
      <c r="K969" s="11" t="s">
        <v>2038</v>
      </c>
      <c r="M969" s="11" t="s">
        <v>3036</v>
      </c>
      <c r="N969" s="89"/>
      <c r="P969" s="26">
        <v>8.8000000000000007</v>
      </c>
      <c r="Q969" s="89">
        <v>0.88</v>
      </c>
      <c r="R969" s="11" t="s">
        <v>1338</v>
      </c>
      <c r="S969" s="11" t="s">
        <v>2839</v>
      </c>
      <c r="W969" s="104"/>
      <c r="X969" s="89"/>
      <c r="Y969" s="223"/>
      <c r="Z969" s="224"/>
      <c r="AA969" s="224"/>
    </row>
    <row r="970" spans="1:27" s="11" customFormat="1">
      <c r="A970" s="5">
        <v>962</v>
      </c>
      <c r="B970" s="5" t="s">
        <v>3109</v>
      </c>
      <c r="C970" s="11" t="s">
        <v>1279</v>
      </c>
      <c r="D970" s="11">
        <v>707.37</v>
      </c>
      <c r="E970" s="11">
        <v>160.22</v>
      </c>
      <c r="F970" s="179">
        <v>8.8395773607101393</v>
      </c>
      <c r="G970" s="179">
        <v>46.584622776977284</v>
      </c>
      <c r="H970" s="19">
        <v>1910</v>
      </c>
      <c r="I970" s="5"/>
      <c r="J970" s="11" t="s">
        <v>1023</v>
      </c>
      <c r="K970" s="11" t="s">
        <v>2038</v>
      </c>
      <c r="M970" s="11" t="s">
        <v>3036</v>
      </c>
      <c r="N970" s="89"/>
      <c r="P970" s="26">
        <v>8.6</v>
      </c>
      <c r="Q970" s="89">
        <v>0.86</v>
      </c>
      <c r="R970" s="11" t="s">
        <v>1338</v>
      </c>
      <c r="S970" s="11" t="s">
        <v>2839</v>
      </c>
      <c r="W970" s="104"/>
      <c r="X970" s="89"/>
      <c r="Y970" s="223"/>
      <c r="Z970" s="224"/>
      <c r="AA970" s="224"/>
    </row>
    <row r="971" spans="1:27">
      <c r="A971" s="5">
        <v>963</v>
      </c>
      <c r="B971" s="5" t="s">
        <v>3110</v>
      </c>
      <c r="C971" s="5" t="s">
        <v>1379</v>
      </c>
      <c r="D971" s="5">
        <v>779.7</v>
      </c>
      <c r="E971" s="5">
        <v>139</v>
      </c>
      <c r="F971" s="179">
        <v>9.7746271577073252</v>
      </c>
      <c r="G971" s="179">
        <v>46.378294399788288</v>
      </c>
      <c r="H971" s="6">
        <v>2370</v>
      </c>
      <c r="I971" s="5">
        <v>2374</v>
      </c>
      <c r="J971" s="5" t="s">
        <v>1380</v>
      </c>
      <c r="K971" s="5" t="s">
        <v>2038</v>
      </c>
      <c r="M971" s="5" t="s">
        <v>2988</v>
      </c>
      <c r="P971" s="9">
        <v>14.7</v>
      </c>
      <c r="Q971" s="65">
        <v>1.47</v>
      </c>
      <c r="R971" s="5" t="s">
        <v>1338</v>
      </c>
      <c r="S971" s="5" t="s">
        <v>2839</v>
      </c>
    </row>
    <row r="972" spans="1:27">
      <c r="A972" s="5">
        <v>964</v>
      </c>
      <c r="B972" s="5" t="s">
        <v>3111</v>
      </c>
      <c r="C972" s="5" t="s">
        <v>1381</v>
      </c>
      <c r="D972" s="5">
        <v>796.85</v>
      </c>
      <c r="E972" s="5">
        <v>145.35</v>
      </c>
      <c r="F972" s="179">
        <v>10.000108452986433</v>
      </c>
      <c r="G972" s="179">
        <v>46.43057403896087</v>
      </c>
      <c r="H972" s="6">
        <v>2160</v>
      </c>
      <c r="I972" s="5">
        <v>2146</v>
      </c>
      <c r="J972" s="5" t="s">
        <v>1382</v>
      </c>
      <c r="K972" s="5" t="s">
        <v>2038</v>
      </c>
      <c r="M972" s="5" t="s">
        <v>5260</v>
      </c>
      <c r="P972" s="9">
        <v>17.399999999999999</v>
      </c>
      <c r="Q972" s="65">
        <v>1.74</v>
      </c>
      <c r="R972" s="5" t="s">
        <v>1338</v>
      </c>
      <c r="S972" s="5" t="s">
        <v>2839</v>
      </c>
    </row>
    <row r="973" spans="1:27">
      <c r="A973" s="5">
        <v>965</v>
      </c>
      <c r="B973" s="5" t="s">
        <v>3112</v>
      </c>
      <c r="C973" s="5" t="s">
        <v>1383</v>
      </c>
      <c r="D973" s="5">
        <v>784.3</v>
      </c>
      <c r="E973" s="5">
        <v>131.30000000000001</v>
      </c>
      <c r="F973" s="179">
        <v>9.831333730757013</v>
      </c>
      <c r="G973" s="179">
        <v>46.307812937357717</v>
      </c>
      <c r="H973" s="6">
        <v>1450</v>
      </c>
      <c r="I973" s="5">
        <v>1451</v>
      </c>
      <c r="J973" s="5" t="s">
        <v>1384</v>
      </c>
      <c r="K973" s="5" t="s">
        <v>2038</v>
      </c>
      <c r="M973" s="5" t="s">
        <v>2988</v>
      </c>
      <c r="P973" s="9">
        <v>7.4</v>
      </c>
      <c r="Q973" s="65">
        <v>0.74</v>
      </c>
      <c r="R973" s="5" t="s">
        <v>1338</v>
      </c>
      <c r="S973" s="5" t="s">
        <v>2839</v>
      </c>
    </row>
    <row r="974" spans="1:27">
      <c r="A974" s="5">
        <v>966</v>
      </c>
      <c r="B974" s="5" t="s">
        <v>3365</v>
      </c>
      <c r="C974" s="5" t="s">
        <v>4247</v>
      </c>
      <c r="D974" s="5">
        <v>639.70000000000005</v>
      </c>
      <c r="E974" s="5">
        <v>122.8</v>
      </c>
      <c r="F974" s="179">
        <v>7.9534788505260154</v>
      </c>
      <c r="G974" s="179">
        <v>46.255456471216512</v>
      </c>
      <c r="H974" s="6">
        <v>1720</v>
      </c>
      <c r="I974" s="5">
        <v>1797</v>
      </c>
      <c r="J974" s="5" t="s">
        <v>4248</v>
      </c>
      <c r="K974" s="5" t="s">
        <v>2038</v>
      </c>
      <c r="M974" s="5" t="s">
        <v>4957</v>
      </c>
      <c r="P974" s="9">
        <v>3.5</v>
      </c>
      <c r="Q974" s="65">
        <v>0.35</v>
      </c>
      <c r="R974" s="5" t="s">
        <v>1338</v>
      </c>
      <c r="S974" s="5" t="s">
        <v>585</v>
      </c>
    </row>
    <row r="975" spans="1:27">
      <c r="A975" s="5">
        <v>967</v>
      </c>
      <c r="B975" s="5" t="s">
        <v>3366</v>
      </c>
      <c r="C975" s="5" t="s">
        <v>4842</v>
      </c>
      <c r="D975" s="5">
        <v>642.1</v>
      </c>
      <c r="E975" s="5">
        <v>123.6</v>
      </c>
      <c r="F975" s="179">
        <v>7.9846739476717499</v>
      </c>
      <c r="G975" s="179">
        <v>46.262506876062488</v>
      </c>
      <c r="H975" s="6">
        <v>2600</v>
      </c>
      <c r="I975" s="5">
        <v>2662</v>
      </c>
      <c r="J975" s="5" t="s">
        <v>4843</v>
      </c>
      <c r="K975" s="5" t="s">
        <v>2038</v>
      </c>
      <c r="M975" s="5" t="s">
        <v>4957</v>
      </c>
      <c r="P975" s="9">
        <v>6.7</v>
      </c>
      <c r="Q975" s="65">
        <v>0.67</v>
      </c>
      <c r="R975" s="5" t="s">
        <v>1338</v>
      </c>
      <c r="S975" s="5" t="s">
        <v>3885</v>
      </c>
    </row>
    <row r="976" spans="1:27">
      <c r="A976" s="5">
        <v>968</v>
      </c>
      <c r="B976" s="5" t="s">
        <v>3367</v>
      </c>
      <c r="C976" s="5" t="s">
        <v>3795</v>
      </c>
      <c r="D976" s="5">
        <v>721.92499999999995</v>
      </c>
      <c r="E976" s="5">
        <v>125.175</v>
      </c>
      <c r="F976" s="179">
        <v>9.0202219951210214</v>
      </c>
      <c r="G976" s="179">
        <v>46.266940696381937</v>
      </c>
      <c r="H976" s="6">
        <v>310</v>
      </c>
      <c r="I976" s="5">
        <v>310</v>
      </c>
      <c r="J976" s="5" t="s">
        <v>3796</v>
      </c>
      <c r="K976" s="5" t="s">
        <v>2038</v>
      </c>
      <c r="M976" s="5" t="s">
        <v>4031</v>
      </c>
      <c r="P976" s="9">
        <v>6.4</v>
      </c>
      <c r="Q976" s="65">
        <v>0.64</v>
      </c>
      <c r="R976" s="5" t="s">
        <v>1338</v>
      </c>
      <c r="S976" s="5" t="s">
        <v>1339</v>
      </c>
    </row>
    <row r="977" spans="1:29">
      <c r="A977" s="5">
        <v>969</v>
      </c>
      <c r="B977" s="5" t="s">
        <v>3368</v>
      </c>
      <c r="C977" s="5" t="s">
        <v>4032</v>
      </c>
      <c r="D977" s="5">
        <v>723.85</v>
      </c>
      <c r="E977" s="5">
        <v>121</v>
      </c>
      <c r="F977" s="179">
        <v>9.0440776167126256</v>
      </c>
      <c r="G977" s="179">
        <v>46.229040332884693</v>
      </c>
      <c r="H977" s="6">
        <v>260</v>
      </c>
      <c r="I977" s="5">
        <v>265</v>
      </c>
      <c r="J977" s="5" t="s">
        <v>4802</v>
      </c>
      <c r="K977" s="5" t="s">
        <v>2038</v>
      </c>
      <c r="M977" s="5" t="s">
        <v>1337</v>
      </c>
      <c r="P977" s="9">
        <v>6.9</v>
      </c>
      <c r="Q977" s="65">
        <v>0.69</v>
      </c>
      <c r="R977" s="5" t="s">
        <v>1338</v>
      </c>
      <c r="S977" s="5" t="s">
        <v>1339</v>
      </c>
    </row>
    <row r="978" spans="1:29">
      <c r="A978" s="5">
        <v>970</v>
      </c>
      <c r="B978" s="5" t="s">
        <v>3369</v>
      </c>
      <c r="C978" s="5" t="s">
        <v>3240</v>
      </c>
      <c r="D978" s="5">
        <v>773.6</v>
      </c>
      <c r="E978" s="5">
        <v>141.94999999999999</v>
      </c>
      <c r="F978" s="179">
        <v>9.696480017434352</v>
      </c>
      <c r="G978" s="179">
        <v>46.406426326304135</v>
      </c>
      <c r="H978" s="6">
        <v>1800</v>
      </c>
      <c r="I978" s="5">
        <v>1831</v>
      </c>
      <c r="J978" s="5" t="s">
        <v>3241</v>
      </c>
      <c r="K978" s="5" t="s">
        <v>2038</v>
      </c>
      <c r="M978" s="5" t="s">
        <v>2988</v>
      </c>
      <c r="P978" s="9">
        <v>15</v>
      </c>
      <c r="Q978" s="65">
        <v>1.5</v>
      </c>
      <c r="R978" s="5" t="s">
        <v>1338</v>
      </c>
      <c r="S978" s="5" t="s">
        <v>1339</v>
      </c>
    </row>
    <row r="979" spans="1:29" s="10" customFormat="1">
      <c r="A979" s="5">
        <v>971</v>
      </c>
      <c r="B979" s="5" t="s">
        <v>3370</v>
      </c>
      <c r="C979" s="10" t="s">
        <v>2811</v>
      </c>
      <c r="D979" s="10">
        <v>670.69500000000005</v>
      </c>
      <c r="E979" s="10">
        <v>155.66</v>
      </c>
      <c r="F979" s="179">
        <v>8.3604070308733487</v>
      </c>
      <c r="G979" s="179">
        <v>46.548489128237975</v>
      </c>
      <c r="H979" s="7">
        <v>1610</v>
      </c>
      <c r="I979" s="5">
        <v>1638</v>
      </c>
      <c r="J979" s="10" t="s">
        <v>2812</v>
      </c>
      <c r="K979" s="10" t="s">
        <v>2038</v>
      </c>
      <c r="M979" s="10" t="s">
        <v>1262</v>
      </c>
      <c r="N979" s="88"/>
      <c r="P979" s="23">
        <v>4.8</v>
      </c>
      <c r="Q979" s="88">
        <v>0.48</v>
      </c>
      <c r="R979" s="10" t="s">
        <v>1338</v>
      </c>
      <c r="S979" s="10" t="s">
        <v>1339</v>
      </c>
      <c r="W979" s="103"/>
      <c r="X979" s="88"/>
      <c r="Y979" s="221"/>
      <c r="Z979" s="222"/>
      <c r="AA979" s="222"/>
    </row>
    <row r="980" spans="1:29">
      <c r="A980" s="5">
        <v>972</v>
      </c>
      <c r="B980" s="5" t="s">
        <v>3117</v>
      </c>
      <c r="C980" s="5" t="s">
        <v>1253</v>
      </c>
      <c r="D980" s="5">
        <v>748.6</v>
      </c>
      <c r="E980" s="5">
        <v>134.55000000000001</v>
      </c>
      <c r="F980" s="179">
        <v>9.3691064474254677</v>
      </c>
      <c r="G980" s="179">
        <v>46.345884087536682</v>
      </c>
      <c r="H980" s="6">
        <v>590</v>
      </c>
      <c r="I980" s="5">
        <v>601</v>
      </c>
      <c r="J980" s="5" t="s">
        <v>802</v>
      </c>
      <c r="K980" s="5" t="s">
        <v>2038</v>
      </c>
      <c r="M980" s="5" t="s">
        <v>803</v>
      </c>
      <c r="P980" s="9">
        <v>10.199999999999999</v>
      </c>
      <c r="Q980" s="65">
        <v>1.02</v>
      </c>
      <c r="R980" s="5" t="s">
        <v>1338</v>
      </c>
      <c r="S980" s="5" t="s">
        <v>1339</v>
      </c>
    </row>
    <row r="981" spans="1:29">
      <c r="A981" s="5">
        <v>973</v>
      </c>
      <c r="B981" s="5" t="s">
        <v>3118</v>
      </c>
      <c r="C981" s="5" t="s">
        <v>454</v>
      </c>
      <c r="D981" s="5">
        <v>755.52</v>
      </c>
      <c r="E981" s="5">
        <v>121.28</v>
      </c>
      <c r="F981" s="179">
        <v>9.4545354818326413</v>
      </c>
      <c r="G981" s="179">
        <v>46.224985270981087</v>
      </c>
      <c r="H981" s="6">
        <v>310</v>
      </c>
      <c r="I981" s="5">
        <v>267</v>
      </c>
      <c r="J981" s="5" t="s">
        <v>455</v>
      </c>
      <c r="K981" s="5" t="s">
        <v>2038</v>
      </c>
      <c r="L981" s="5" t="s">
        <v>3969</v>
      </c>
      <c r="M981" s="5" t="s">
        <v>5202</v>
      </c>
      <c r="P981" s="9">
        <v>11.2</v>
      </c>
      <c r="Q981" s="65">
        <v>1.1200000000000001</v>
      </c>
      <c r="R981" s="5" t="s">
        <v>1338</v>
      </c>
      <c r="S981" s="5" t="s">
        <v>1339</v>
      </c>
    </row>
    <row r="982" spans="1:29">
      <c r="A982" s="5">
        <v>974</v>
      </c>
      <c r="B982" s="5" t="s">
        <v>3119</v>
      </c>
      <c r="C982" s="5" t="s">
        <v>1212</v>
      </c>
      <c r="D982" s="5">
        <v>719.69</v>
      </c>
      <c r="E982" s="5">
        <v>129.41</v>
      </c>
      <c r="F982" s="179">
        <v>8.9923255707920102</v>
      </c>
      <c r="G982" s="179">
        <v>46.305431004201068</v>
      </c>
      <c r="H982" s="6">
        <v>300</v>
      </c>
      <c r="I982" s="5">
        <v>314</v>
      </c>
      <c r="J982" s="5" t="s">
        <v>4310</v>
      </c>
      <c r="K982" s="5" t="s">
        <v>2038</v>
      </c>
      <c r="M982" s="5" t="s">
        <v>4094</v>
      </c>
      <c r="P982" s="9">
        <v>6</v>
      </c>
      <c r="Q982" s="65">
        <v>0.6</v>
      </c>
      <c r="R982" s="5" t="s">
        <v>1338</v>
      </c>
      <c r="S982" s="5" t="s">
        <v>1339</v>
      </c>
    </row>
    <row r="983" spans="1:29">
      <c r="A983" s="5">
        <v>975</v>
      </c>
      <c r="B983" s="5" t="s">
        <v>3120</v>
      </c>
      <c r="C983" s="5" t="s">
        <v>4095</v>
      </c>
      <c r="D983" s="5">
        <v>715.57</v>
      </c>
      <c r="E983" s="5">
        <v>135.4</v>
      </c>
      <c r="F983" s="179">
        <v>8.9403457149451349</v>
      </c>
      <c r="G983" s="179">
        <v>46.360025900640387</v>
      </c>
      <c r="H983" s="6">
        <v>300</v>
      </c>
      <c r="I983" s="5">
        <v>314</v>
      </c>
      <c r="J983" s="5" t="s">
        <v>5758</v>
      </c>
      <c r="K983" s="5" t="s">
        <v>2038</v>
      </c>
      <c r="M983" s="5" t="s">
        <v>4094</v>
      </c>
      <c r="P983" s="9">
        <v>5.9</v>
      </c>
      <c r="Q983" s="65">
        <v>0.59</v>
      </c>
      <c r="R983" s="5" t="s">
        <v>1338</v>
      </c>
      <c r="S983" s="5" t="s">
        <v>1339</v>
      </c>
    </row>
    <row r="984" spans="1:29">
      <c r="A984" s="5">
        <v>976</v>
      </c>
      <c r="B984" s="5" t="s">
        <v>3121</v>
      </c>
      <c r="C984" s="5" t="s">
        <v>5759</v>
      </c>
      <c r="D984" s="5">
        <v>707.03</v>
      </c>
      <c r="E984" s="5">
        <v>145.87</v>
      </c>
      <c r="F984" s="179">
        <v>8.8318176498403176</v>
      </c>
      <c r="G984" s="179">
        <v>46.455610834804595</v>
      </c>
      <c r="H984" s="6">
        <v>700</v>
      </c>
      <c r="I984" s="5">
        <v>727</v>
      </c>
      <c r="J984" s="5" t="s">
        <v>5760</v>
      </c>
      <c r="K984" s="5" t="s">
        <v>2038</v>
      </c>
      <c r="M984" s="5" t="s">
        <v>4094</v>
      </c>
      <c r="P984" s="9">
        <v>4.5999999999999996</v>
      </c>
      <c r="Q984" s="65">
        <v>0.46</v>
      </c>
      <c r="R984" s="5" t="s">
        <v>1338</v>
      </c>
      <c r="S984" s="5" t="s">
        <v>1339</v>
      </c>
    </row>
    <row r="985" spans="1:29">
      <c r="A985" s="5">
        <v>977</v>
      </c>
      <c r="B985" s="5" t="s">
        <v>3122</v>
      </c>
      <c r="C985" s="5" t="s">
        <v>5761</v>
      </c>
      <c r="D985" s="5">
        <v>735.85</v>
      </c>
      <c r="E985" s="5">
        <v>133.02000000000001</v>
      </c>
      <c r="F985" s="179">
        <v>9.2030833119984639</v>
      </c>
      <c r="G985" s="179">
        <v>46.334824729718569</v>
      </c>
      <c r="H985" s="6">
        <v>580</v>
      </c>
      <c r="I985" s="5">
        <v>643</v>
      </c>
      <c r="J985" s="5" t="s">
        <v>5762</v>
      </c>
      <c r="K985" s="5" t="s">
        <v>2038</v>
      </c>
      <c r="M985" s="5" t="s">
        <v>5763</v>
      </c>
      <c r="P985" s="9">
        <v>6.4</v>
      </c>
      <c r="Q985" s="65">
        <v>0.64</v>
      </c>
      <c r="R985" s="5" t="s">
        <v>1338</v>
      </c>
      <c r="S985" s="5" t="s">
        <v>1339</v>
      </c>
    </row>
    <row r="986" spans="1:29">
      <c r="A986" s="5">
        <v>978</v>
      </c>
      <c r="B986" s="5" t="s">
        <v>3123</v>
      </c>
      <c r="C986" s="5" t="s">
        <v>5204</v>
      </c>
      <c r="D986" s="5">
        <v>647.05999999999995</v>
      </c>
      <c r="E986" s="5">
        <v>127.55</v>
      </c>
      <c r="F986" s="179">
        <v>8.0494012419822454</v>
      </c>
      <c r="G986" s="179">
        <v>46.297709724022191</v>
      </c>
      <c r="H986" s="6">
        <v>1410</v>
      </c>
      <c r="I986" s="5">
        <v>1429</v>
      </c>
      <c r="J986" s="5" t="s">
        <v>4985</v>
      </c>
      <c r="K986" s="5" t="s">
        <v>2038</v>
      </c>
      <c r="M986" s="5" t="s">
        <v>1283</v>
      </c>
      <c r="P986" s="9">
        <v>4.2</v>
      </c>
      <c r="Q986" s="65">
        <v>0.42</v>
      </c>
      <c r="R986" s="5" t="s">
        <v>1338</v>
      </c>
      <c r="S986" s="5" t="s">
        <v>1339</v>
      </c>
    </row>
    <row r="987" spans="1:29">
      <c r="A987" s="5">
        <v>979</v>
      </c>
      <c r="B987" s="5" t="s">
        <v>3124</v>
      </c>
      <c r="C987" s="5" t="s">
        <v>1284</v>
      </c>
      <c r="D987" s="5">
        <v>646.54</v>
      </c>
      <c r="E987" s="5">
        <v>127.54</v>
      </c>
      <c r="F987" s="179">
        <v>8.0426517438767196</v>
      </c>
      <c r="G987" s="179">
        <v>46.297655969038765</v>
      </c>
      <c r="H987" s="6">
        <v>1390</v>
      </c>
      <c r="I987" s="5">
        <v>1408</v>
      </c>
      <c r="J987" s="5" t="s">
        <v>1285</v>
      </c>
      <c r="K987" s="5" t="s">
        <v>2038</v>
      </c>
      <c r="M987" s="5" t="s">
        <v>1283</v>
      </c>
      <c r="P987" s="9">
        <v>4.4000000000000004</v>
      </c>
      <c r="Q987" s="65">
        <v>0.44</v>
      </c>
      <c r="R987" s="5" t="s">
        <v>1338</v>
      </c>
      <c r="S987" s="5" t="s">
        <v>1339</v>
      </c>
    </row>
    <row r="988" spans="1:29">
      <c r="A988" s="5">
        <v>980</v>
      </c>
      <c r="B988" s="5" t="s">
        <v>3125</v>
      </c>
      <c r="C988" s="5" t="s">
        <v>1205</v>
      </c>
      <c r="D988" s="5">
        <v>737.63</v>
      </c>
      <c r="E988" s="5">
        <v>137.47</v>
      </c>
      <c r="F988" s="179">
        <v>9.2275119270547279</v>
      </c>
      <c r="G988" s="179">
        <v>46.374482402933715</v>
      </c>
      <c r="H988" s="6">
        <v>620</v>
      </c>
      <c r="I988" s="5">
        <v>626</v>
      </c>
      <c r="J988" s="5" t="s">
        <v>1206</v>
      </c>
      <c r="K988" s="5" t="s">
        <v>2038</v>
      </c>
      <c r="M988" s="5" t="s">
        <v>5763</v>
      </c>
      <c r="P988" s="9">
        <v>7.1</v>
      </c>
      <c r="Q988" s="65">
        <v>0.71</v>
      </c>
      <c r="R988" s="5" t="s">
        <v>1338</v>
      </c>
      <c r="S988" s="5" t="s">
        <v>1339</v>
      </c>
    </row>
    <row r="989" spans="1:29">
      <c r="A989" s="5">
        <v>981</v>
      </c>
      <c r="B989" s="5" t="s">
        <v>3126</v>
      </c>
      <c r="C989" s="5" t="s">
        <v>987</v>
      </c>
      <c r="D989" s="5">
        <v>668.85</v>
      </c>
      <c r="E989" s="5">
        <v>121.6</v>
      </c>
      <c r="F989" s="179">
        <v>8.3313015156128145</v>
      </c>
      <c r="G989" s="179">
        <v>46.242311034487678</v>
      </c>
      <c r="H989" s="6">
        <v>520</v>
      </c>
      <c r="I989" s="5">
        <v>541</v>
      </c>
      <c r="J989" s="5" t="s">
        <v>1197</v>
      </c>
      <c r="K989" s="5" t="s">
        <v>2038</v>
      </c>
      <c r="M989" s="5" t="s">
        <v>1198</v>
      </c>
      <c r="P989" s="9">
        <v>2.2000000000000002</v>
      </c>
      <c r="Q989" s="65">
        <v>0.22</v>
      </c>
      <c r="R989" s="5" t="s">
        <v>1338</v>
      </c>
      <c r="S989" s="5" t="s">
        <v>1339</v>
      </c>
    </row>
    <row r="990" spans="1:29" s="11" customFormat="1">
      <c r="A990" s="5">
        <v>982</v>
      </c>
      <c r="B990" s="5" t="s">
        <v>3127</v>
      </c>
      <c r="C990" s="11" t="s">
        <v>3307</v>
      </c>
      <c r="D990" s="11">
        <v>686.45</v>
      </c>
      <c r="E990" s="11">
        <v>158.6</v>
      </c>
      <c r="F990" s="179">
        <v>8.5663564736389723</v>
      </c>
      <c r="G990" s="179">
        <v>46.573083467670557</v>
      </c>
      <c r="H990" s="19">
        <v>2020</v>
      </c>
      <c r="I990" s="5">
        <v>2237</v>
      </c>
      <c r="J990" s="11" t="s">
        <v>3308</v>
      </c>
      <c r="K990" s="11" t="s">
        <v>2038</v>
      </c>
      <c r="M990" s="11" t="s">
        <v>3036</v>
      </c>
      <c r="N990" s="89"/>
      <c r="P990" s="26">
        <v>7.5</v>
      </c>
      <c r="Q990" s="89">
        <v>0.75</v>
      </c>
      <c r="R990" s="11" t="s">
        <v>1338</v>
      </c>
      <c r="S990" s="11" t="s">
        <v>1339</v>
      </c>
      <c r="W990" s="104"/>
      <c r="X990" s="89"/>
      <c r="Y990" s="223"/>
      <c r="Z990" s="224"/>
      <c r="AA990" s="224"/>
      <c r="AC990" s="11" t="s">
        <v>2219</v>
      </c>
    </row>
    <row r="991" spans="1:29">
      <c r="A991" s="5">
        <v>983</v>
      </c>
      <c r="B991" s="5" t="s">
        <v>3128</v>
      </c>
      <c r="C991" s="5" t="s">
        <v>4824</v>
      </c>
      <c r="D991" s="5">
        <v>802.96</v>
      </c>
      <c r="E991" s="5">
        <v>176.9</v>
      </c>
      <c r="F991" s="179">
        <v>10.093451220138451</v>
      </c>
      <c r="G991" s="179">
        <v>46.712400396278866</v>
      </c>
      <c r="H991" s="6">
        <v>1550</v>
      </c>
      <c r="I991" s="5">
        <v>1531</v>
      </c>
      <c r="J991" s="5" t="s">
        <v>4825</v>
      </c>
      <c r="K991" s="5" t="s">
        <v>2038</v>
      </c>
      <c r="M991" s="5" t="s">
        <v>4822</v>
      </c>
      <c r="P991" s="9">
        <v>15.1</v>
      </c>
      <c r="Q991" s="65">
        <v>1.51</v>
      </c>
      <c r="R991" s="5" t="s">
        <v>1338</v>
      </c>
      <c r="S991" s="5" t="s">
        <v>1339</v>
      </c>
    </row>
    <row r="992" spans="1:29" s="10" customFormat="1">
      <c r="A992" s="5">
        <v>984</v>
      </c>
      <c r="B992" s="5" t="s">
        <v>3129</v>
      </c>
      <c r="C992" s="10" t="s">
        <v>462</v>
      </c>
      <c r="D992" s="10">
        <v>643.67200000000003</v>
      </c>
      <c r="E992" s="10">
        <v>131.83799999999999</v>
      </c>
      <c r="F992" s="179">
        <v>8.0058341747203343</v>
      </c>
      <c r="G992" s="179">
        <v>46.3365105063952</v>
      </c>
      <c r="H992" s="7">
        <v>900</v>
      </c>
      <c r="I992" s="5">
        <v>923</v>
      </c>
      <c r="J992" s="10" t="s">
        <v>463</v>
      </c>
      <c r="K992" s="10" t="s">
        <v>2038</v>
      </c>
      <c r="M992" s="10" t="s">
        <v>1262</v>
      </c>
      <c r="N992" s="88"/>
      <c r="P992" s="23">
        <v>3</v>
      </c>
      <c r="Q992" s="88">
        <v>0.3</v>
      </c>
      <c r="R992" s="10" t="s">
        <v>1338</v>
      </c>
      <c r="S992" s="10" t="s">
        <v>1339</v>
      </c>
      <c r="W992" s="103"/>
      <c r="X992" s="88"/>
      <c r="Y992" s="221"/>
      <c r="Z992" s="222"/>
      <c r="AA992" s="222"/>
    </row>
    <row r="993" spans="1:29" s="11" customFormat="1">
      <c r="A993" s="5">
        <v>985</v>
      </c>
      <c r="B993" s="5" t="s">
        <v>3130</v>
      </c>
      <c r="C993" s="11" t="s">
        <v>464</v>
      </c>
      <c r="D993" s="11">
        <v>656.8</v>
      </c>
      <c r="E993" s="11">
        <v>138.27500000000001</v>
      </c>
      <c r="F993" s="179">
        <v>8.1771136764189691</v>
      </c>
      <c r="G993" s="179">
        <v>46.39343106403421</v>
      </c>
      <c r="H993" s="19">
        <v>1930</v>
      </c>
      <c r="I993" s="5">
        <v>1917</v>
      </c>
      <c r="J993" s="11" t="s">
        <v>2799</v>
      </c>
      <c r="K993" s="11" t="s">
        <v>2038</v>
      </c>
      <c r="M993" s="11" t="s">
        <v>3036</v>
      </c>
      <c r="N993" s="89"/>
      <c r="P993" s="26">
        <v>4.5</v>
      </c>
      <c r="Q993" s="89">
        <v>0.45</v>
      </c>
      <c r="R993" s="11" t="s">
        <v>1338</v>
      </c>
      <c r="S993" s="11" t="s">
        <v>1339</v>
      </c>
      <c r="W993" s="104"/>
      <c r="X993" s="89"/>
      <c r="Y993" s="223"/>
      <c r="Z993" s="224"/>
      <c r="AA993" s="224"/>
    </row>
    <row r="994" spans="1:29">
      <c r="A994" s="5">
        <v>986</v>
      </c>
      <c r="B994" s="5" t="s">
        <v>2892</v>
      </c>
      <c r="C994" s="5" t="s">
        <v>2800</v>
      </c>
      <c r="D994" s="5">
        <v>774.08</v>
      </c>
      <c r="E994" s="5">
        <v>139.44999999999999</v>
      </c>
      <c r="F994" s="179">
        <v>9.7017812907294942</v>
      </c>
      <c r="G994" s="179">
        <v>46.383822261550648</v>
      </c>
      <c r="H994" s="6">
        <v>1900</v>
      </c>
      <c r="I994" s="5">
        <v>1972</v>
      </c>
      <c r="J994" s="5" t="s">
        <v>2803</v>
      </c>
      <c r="K994" s="5" t="s">
        <v>2038</v>
      </c>
      <c r="M994" s="5" t="s">
        <v>2988</v>
      </c>
      <c r="P994" s="9">
        <v>14</v>
      </c>
      <c r="Q994" s="65">
        <v>1.4</v>
      </c>
      <c r="R994" s="5" t="s">
        <v>1338</v>
      </c>
      <c r="S994" s="5" t="s">
        <v>1339</v>
      </c>
    </row>
    <row r="995" spans="1:29">
      <c r="A995" s="5">
        <v>987</v>
      </c>
      <c r="B995" s="5" t="s">
        <v>2893</v>
      </c>
      <c r="C995" s="5" t="s">
        <v>5290</v>
      </c>
      <c r="D995" s="5">
        <v>784.06</v>
      </c>
      <c r="E995" s="5">
        <v>177.09</v>
      </c>
      <c r="F995" s="179">
        <v>9.8464695288151418</v>
      </c>
      <c r="G995" s="179">
        <v>46.719593634411375</v>
      </c>
      <c r="H995" s="6">
        <v>1890</v>
      </c>
      <c r="I995" s="5">
        <v>1891</v>
      </c>
      <c r="J995" s="5" t="s">
        <v>5291</v>
      </c>
      <c r="K995" s="5" t="s">
        <v>2037</v>
      </c>
      <c r="L995" s="5" t="s">
        <v>4821</v>
      </c>
      <c r="M995" s="5" t="s">
        <v>4822</v>
      </c>
      <c r="P995" s="9">
        <v>14.4</v>
      </c>
      <c r="Q995" s="65">
        <v>1.44</v>
      </c>
      <c r="R995" s="5" t="s">
        <v>1338</v>
      </c>
      <c r="S995" s="5" t="s">
        <v>4823</v>
      </c>
      <c r="Y995" s="219">
        <v>184</v>
      </c>
      <c r="Z995" s="172">
        <v>15</v>
      </c>
      <c r="AA995" s="172">
        <v>10</v>
      </c>
      <c r="AB995" s="5" t="s">
        <v>894</v>
      </c>
      <c r="AC995" s="5" t="s">
        <v>700</v>
      </c>
    </row>
    <row r="996" spans="1:29" s="10" customFormat="1">
      <c r="A996" s="5">
        <v>988</v>
      </c>
      <c r="B996" s="5" t="s">
        <v>2894</v>
      </c>
      <c r="C996" s="10" t="s">
        <v>1589</v>
      </c>
      <c r="D996" s="10">
        <v>643.5</v>
      </c>
      <c r="E996" s="10">
        <v>132.4</v>
      </c>
      <c r="F996" s="179">
        <v>8.0036529210327387</v>
      </c>
      <c r="G996" s="179">
        <v>46.341577069435431</v>
      </c>
      <c r="H996" s="7">
        <v>900</v>
      </c>
      <c r="I996" s="5">
        <v>1103</v>
      </c>
      <c r="J996" s="10" t="s">
        <v>657</v>
      </c>
      <c r="K996" s="10" t="s">
        <v>2037</v>
      </c>
      <c r="L996" s="10" t="s">
        <v>658</v>
      </c>
      <c r="M996" s="10" t="s">
        <v>1262</v>
      </c>
      <c r="N996" s="88"/>
      <c r="P996" s="23">
        <v>3.4</v>
      </c>
      <c r="Q996" s="88">
        <v>0.34</v>
      </c>
      <c r="R996" s="10" t="s">
        <v>1338</v>
      </c>
      <c r="S996" s="10" t="s">
        <v>3244</v>
      </c>
      <c r="W996" s="103"/>
      <c r="X996" s="88"/>
      <c r="Y996" s="221">
        <v>10.1</v>
      </c>
      <c r="Z996" s="222">
        <v>0.9</v>
      </c>
      <c r="AA996" s="222">
        <v>10</v>
      </c>
      <c r="AB996" s="10" t="s">
        <v>3243</v>
      </c>
    </row>
    <row r="997" spans="1:29">
      <c r="A997" s="5">
        <v>989</v>
      </c>
      <c r="B997" s="5" t="s">
        <v>2895</v>
      </c>
      <c r="C997" s="5" t="s">
        <v>806</v>
      </c>
      <c r="D997" s="5">
        <v>660.68</v>
      </c>
      <c r="E997" s="5">
        <v>132.4</v>
      </c>
      <c r="F997" s="179">
        <v>8.2267884965251934</v>
      </c>
      <c r="G997" s="179">
        <v>46.340244870900428</v>
      </c>
      <c r="H997" s="6">
        <v>2530</v>
      </c>
      <c r="I997" s="5">
        <v>2474</v>
      </c>
      <c r="J997" s="5" t="s">
        <v>1051</v>
      </c>
      <c r="K997" s="5" t="s">
        <v>2038</v>
      </c>
      <c r="M997" s="5" t="s">
        <v>4957</v>
      </c>
      <c r="P997" s="9">
        <v>7.2</v>
      </c>
      <c r="Q997" s="65">
        <v>0.72</v>
      </c>
      <c r="R997" s="5" t="s">
        <v>1338</v>
      </c>
      <c r="S997" s="5" t="s">
        <v>4024</v>
      </c>
    </row>
    <row r="998" spans="1:29" s="11" customFormat="1">
      <c r="A998" s="5">
        <v>990</v>
      </c>
      <c r="B998" s="5" t="s">
        <v>2896</v>
      </c>
      <c r="C998" s="11" t="s">
        <v>1199</v>
      </c>
      <c r="D998" s="11">
        <v>686.7</v>
      </c>
      <c r="E998" s="11">
        <v>156.69999999999999</v>
      </c>
      <c r="F998" s="179">
        <v>8.5692601001986137</v>
      </c>
      <c r="G998" s="179">
        <v>46.555961267871503</v>
      </c>
      <c r="H998" s="19">
        <v>2050</v>
      </c>
      <c r="I998" s="5">
        <v>2095</v>
      </c>
      <c r="J998" s="11" t="s">
        <v>1200</v>
      </c>
      <c r="K998" s="11" t="s">
        <v>2038</v>
      </c>
      <c r="M998" s="11" t="s">
        <v>3036</v>
      </c>
      <c r="N998" s="89"/>
      <c r="P998" s="26">
        <v>7.7</v>
      </c>
      <c r="Q998" s="89">
        <v>0.77</v>
      </c>
      <c r="R998" s="11" t="s">
        <v>1338</v>
      </c>
      <c r="S998" s="11" t="s">
        <v>3306</v>
      </c>
      <c r="W998" s="104"/>
      <c r="X998" s="89"/>
      <c r="Y998" s="223"/>
      <c r="Z998" s="224"/>
      <c r="AA998" s="224"/>
    </row>
    <row r="999" spans="1:29">
      <c r="A999" s="5">
        <v>991</v>
      </c>
      <c r="B999" s="5" t="s">
        <v>2897</v>
      </c>
      <c r="C999" s="5" t="s">
        <v>1194</v>
      </c>
      <c r="D999" s="5">
        <v>765.06</v>
      </c>
      <c r="E999" s="5">
        <v>133.19</v>
      </c>
      <c r="F999" s="179">
        <v>9.5823530660252612</v>
      </c>
      <c r="G999" s="179">
        <v>46.329810445564306</v>
      </c>
      <c r="H999" s="6">
        <v>850</v>
      </c>
      <c r="I999" s="5">
        <v>1826</v>
      </c>
      <c r="J999" s="5" t="s">
        <v>1195</v>
      </c>
      <c r="K999" s="5" t="s">
        <v>2038</v>
      </c>
      <c r="M999" s="5" t="s">
        <v>1196</v>
      </c>
      <c r="P999" s="9">
        <v>9.6999999999999993</v>
      </c>
      <c r="Q999" s="65">
        <v>0.5</v>
      </c>
      <c r="R999" s="5" t="s">
        <v>1338</v>
      </c>
      <c r="S999" s="5" t="s">
        <v>783</v>
      </c>
      <c r="AC999" s="5" t="s">
        <v>2027</v>
      </c>
    </row>
    <row r="1000" spans="1:29">
      <c r="A1000" s="5">
        <v>992</v>
      </c>
      <c r="B1000" s="5" t="s">
        <v>2645</v>
      </c>
      <c r="C1000" s="5" t="s">
        <v>784</v>
      </c>
      <c r="D1000" s="5">
        <v>768.46</v>
      </c>
      <c r="E1000" s="5">
        <v>130.69999999999999</v>
      </c>
      <c r="F1000" s="179">
        <v>9.625585901298809</v>
      </c>
      <c r="G1000" s="179">
        <v>46.306575987541727</v>
      </c>
      <c r="H1000" s="6">
        <v>2340</v>
      </c>
      <c r="I1000" s="5">
        <v>2559</v>
      </c>
      <c r="J1000" s="5" t="s">
        <v>1421</v>
      </c>
      <c r="K1000" s="5" t="s">
        <v>2038</v>
      </c>
      <c r="M1000" s="5" t="s">
        <v>1196</v>
      </c>
      <c r="P1000" s="9">
        <v>16.8</v>
      </c>
      <c r="Q1000" s="65">
        <v>0.8</v>
      </c>
      <c r="R1000" s="5" t="s">
        <v>1338</v>
      </c>
      <c r="S1000" s="5" t="s">
        <v>783</v>
      </c>
      <c r="AC1000" s="5" t="s">
        <v>2027</v>
      </c>
    </row>
    <row r="1001" spans="1:29">
      <c r="A1001" s="5">
        <v>993</v>
      </c>
      <c r="B1001" s="5" t="s">
        <v>2646</v>
      </c>
      <c r="C1001" s="5" t="s">
        <v>1422</v>
      </c>
      <c r="D1001" s="5">
        <v>767.75</v>
      </c>
      <c r="E1001" s="5">
        <v>131.93</v>
      </c>
      <c r="F1001" s="179">
        <v>9.6168168801848601</v>
      </c>
      <c r="G1001" s="179">
        <v>46.317813921649204</v>
      </c>
      <c r="H1001" s="6">
        <v>1860</v>
      </c>
      <c r="I1001" s="5">
        <v>2321</v>
      </c>
      <c r="J1001" s="5" t="s">
        <v>1423</v>
      </c>
      <c r="K1001" s="5" t="s">
        <v>2038</v>
      </c>
      <c r="M1001" s="5" t="s">
        <v>1196</v>
      </c>
      <c r="P1001" s="9">
        <v>15.3</v>
      </c>
      <c r="Q1001" s="65">
        <v>0.7</v>
      </c>
      <c r="R1001" s="5" t="s">
        <v>1338</v>
      </c>
      <c r="S1001" s="5" t="s">
        <v>783</v>
      </c>
      <c r="AC1001" s="5" t="s">
        <v>2027</v>
      </c>
    </row>
    <row r="1002" spans="1:29">
      <c r="A1002" s="5">
        <v>994</v>
      </c>
      <c r="B1002" s="5" t="s">
        <v>2647</v>
      </c>
      <c r="C1002" s="5" t="s">
        <v>4241</v>
      </c>
      <c r="D1002" s="5">
        <v>768.29</v>
      </c>
      <c r="E1002" s="5">
        <v>115.36</v>
      </c>
      <c r="F1002" s="179">
        <v>9.6178485467744679</v>
      </c>
      <c r="G1002" s="179">
        <v>46.168680217775737</v>
      </c>
      <c r="H1002" s="6">
        <v>430</v>
      </c>
      <c r="I1002" s="5">
        <v>597</v>
      </c>
      <c r="J1002" s="5" t="s">
        <v>1779</v>
      </c>
      <c r="K1002" s="5" t="s">
        <v>2038</v>
      </c>
      <c r="M1002" s="5" t="s">
        <v>1780</v>
      </c>
      <c r="P1002" s="9">
        <v>11.8</v>
      </c>
      <c r="Q1002" s="65">
        <v>1.2</v>
      </c>
      <c r="R1002" s="5" t="s">
        <v>1338</v>
      </c>
      <c r="S1002" s="5" t="s">
        <v>783</v>
      </c>
      <c r="AC1002" s="5" t="s">
        <v>2027</v>
      </c>
    </row>
    <row r="1003" spans="1:29">
      <c r="A1003" s="5">
        <v>995</v>
      </c>
      <c r="B1003" s="5" t="s">
        <v>2648</v>
      </c>
      <c r="C1003" s="5" t="s">
        <v>1781</v>
      </c>
      <c r="D1003" s="5">
        <v>768.12</v>
      </c>
      <c r="E1003" s="5">
        <v>124.11</v>
      </c>
      <c r="F1003" s="179">
        <v>9.6187968892387534</v>
      </c>
      <c r="G1003" s="179">
        <v>46.247403236836405</v>
      </c>
      <c r="H1003" s="6">
        <v>1080</v>
      </c>
      <c r="I1003" s="5">
        <v>1359</v>
      </c>
      <c r="J1003" s="5" t="s">
        <v>1782</v>
      </c>
      <c r="K1003" s="5" t="s">
        <v>2038</v>
      </c>
      <c r="M1003" s="5" t="s">
        <v>1196</v>
      </c>
      <c r="P1003" s="9">
        <v>14</v>
      </c>
      <c r="Q1003" s="65">
        <v>0.6</v>
      </c>
      <c r="R1003" s="5" t="s">
        <v>1338</v>
      </c>
      <c r="S1003" s="5" t="s">
        <v>783</v>
      </c>
      <c r="AC1003" s="5" t="s">
        <v>2027</v>
      </c>
    </row>
    <row r="1004" spans="1:29">
      <c r="A1004" s="5">
        <v>996</v>
      </c>
      <c r="B1004" s="5" t="s">
        <v>2649</v>
      </c>
      <c r="C1004" s="5" t="s">
        <v>1783</v>
      </c>
      <c r="D1004" s="5">
        <v>768.35</v>
      </c>
      <c r="E1004" s="5">
        <v>114.16</v>
      </c>
      <c r="F1004" s="179">
        <v>9.6181934233084174</v>
      </c>
      <c r="G1004" s="179">
        <v>46.157874789953219</v>
      </c>
      <c r="H1004" s="6">
        <v>265</v>
      </c>
      <c r="I1004" s="5">
        <v>744</v>
      </c>
      <c r="J1004" s="5" t="s">
        <v>1784</v>
      </c>
      <c r="K1004" s="5" t="s">
        <v>2038</v>
      </c>
      <c r="M1004" s="5" t="s">
        <v>3320</v>
      </c>
      <c r="P1004" s="9">
        <v>8.1</v>
      </c>
      <c r="Q1004" s="65">
        <v>0.5</v>
      </c>
      <c r="R1004" s="5" t="s">
        <v>1338</v>
      </c>
      <c r="S1004" s="5" t="s">
        <v>783</v>
      </c>
      <c r="AC1004" s="5" t="s">
        <v>2027</v>
      </c>
    </row>
    <row r="1005" spans="1:29">
      <c r="A1005" s="5">
        <v>997</v>
      </c>
      <c r="B1005" s="5" t="s">
        <v>2887</v>
      </c>
      <c r="C1005" s="5" t="s">
        <v>5011</v>
      </c>
      <c r="D1005" s="5">
        <v>783.63</v>
      </c>
      <c r="E1005" s="5">
        <v>199.05</v>
      </c>
      <c r="F1005" s="179">
        <v>9.8496787275978779</v>
      </c>
      <c r="G1005" s="179">
        <v>46.917158053746924</v>
      </c>
      <c r="H1005" s="6">
        <v>2260</v>
      </c>
      <c r="I1005" s="5">
        <v>2174</v>
      </c>
      <c r="K1005" s="5" t="s">
        <v>2037</v>
      </c>
      <c r="L1005" s="5" t="s">
        <v>790</v>
      </c>
      <c r="M1005" s="5" t="s">
        <v>791</v>
      </c>
      <c r="P1005" s="9">
        <v>12.8</v>
      </c>
      <c r="Q1005" s="65">
        <v>2.2000000000000002</v>
      </c>
      <c r="R1005" s="5">
        <v>4</v>
      </c>
      <c r="S1005" s="5" t="s">
        <v>5905</v>
      </c>
      <c r="Y1005" s="219">
        <v>113</v>
      </c>
      <c r="Z1005" s="172">
        <v>10</v>
      </c>
      <c r="AA1005" s="172">
        <v>4</v>
      </c>
      <c r="AB1005" s="5" t="s">
        <v>5905</v>
      </c>
    </row>
    <row r="1006" spans="1:29">
      <c r="A1006" s="5">
        <v>998</v>
      </c>
      <c r="B1006" s="5" t="s">
        <v>2888</v>
      </c>
      <c r="C1006" s="5" t="s">
        <v>999</v>
      </c>
      <c r="D1006" s="5">
        <v>784.08</v>
      </c>
      <c r="E1006" s="5">
        <v>205.78</v>
      </c>
      <c r="F1006" s="179">
        <v>9.858309372151421</v>
      </c>
      <c r="G1006" s="179">
        <v>46.977542665717586</v>
      </c>
      <c r="H1006" s="6">
        <v>2190</v>
      </c>
      <c r="I1006" s="5">
        <v>2160</v>
      </c>
      <c r="K1006" s="5" t="s">
        <v>2037</v>
      </c>
      <c r="L1006" s="5" t="s">
        <v>1602</v>
      </c>
      <c r="M1006" s="5" t="s">
        <v>1000</v>
      </c>
      <c r="P1006" s="9">
        <v>13.1</v>
      </c>
      <c r="Q1006" s="65">
        <v>1.2</v>
      </c>
      <c r="R1006" s="5">
        <v>7</v>
      </c>
      <c r="S1006" s="5" t="s">
        <v>5905</v>
      </c>
      <c r="Y1006" s="219">
        <v>119</v>
      </c>
      <c r="Z1006" s="172">
        <v>23</v>
      </c>
      <c r="AA1006" s="172">
        <v>6</v>
      </c>
      <c r="AB1006" s="5" t="s">
        <v>5905</v>
      </c>
    </row>
    <row r="1007" spans="1:29">
      <c r="A1007" s="5">
        <v>999</v>
      </c>
      <c r="B1007" s="5" t="s">
        <v>2889</v>
      </c>
      <c r="C1007" s="5" t="s">
        <v>1001</v>
      </c>
      <c r="D1007" s="5">
        <v>783.83</v>
      </c>
      <c r="E1007" s="5">
        <v>207.45</v>
      </c>
      <c r="F1007" s="179">
        <v>9.8557016755000344</v>
      </c>
      <c r="G1007" s="179">
        <v>46.992626777647615</v>
      </c>
      <c r="H1007" s="6">
        <v>1700</v>
      </c>
      <c r="I1007" s="5">
        <v>1674</v>
      </c>
      <c r="K1007" s="5" t="s">
        <v>2037</v>
      </c>
      <c r="L1007" s="5" t="s">
        <v>4366</v>
      </c>
      <c r="M1007" s="5" t="s">
        <v>1000</v>
      </c>
      <c r="P1007" s="9">
        <v>9.1</v>
      </c>
      <c r="Q1007" s="65">
        <v>1.9</v>
      </c>
      <c r="R1007" s="5">
        <v>4</v>
      </c>
      <c r="S1007" s="5" t="s">
        <v>5905</v>
      </c>
      <c r="Y1007" s="219">
        <v>91.8</v>
      </c>
      <c r="Z1007" s="172">
        <v>9</v>
      </c>
      <c r="AA1007" s="172">
        <v>5</v>
      </c>
      <c r="AB1007" s="5" t="s">
        <v>5905</v>
      </c>
    </row>
    <row r="1008" spans="1:29">
      <c r="A1008" s="5">
        <v>1000</v>
      </c>
      <c r="B1008" s="5" t="s">
        <v>2890</v>
      </c>
      <c r="C1008" s="5" t="s">
        <v>1042</v>
      </c>
      <c r="D1008" s="5">
        <v>775.38</v>
      </c>
      <c r="E1008" s="5">
        <v>211.9</v>
      </c>
      <c r="F1008" s="179">
        <v>9.7463837693397508</v>
      </c>
      <c r="G1008" s="179">
        <v>47.034925315513121</v>
      </c>
      <c r="H1008" s="6">
        <v>2200</v>
      </c>
      <c r="I1008" s="5">
        <v>2176</v>
      </c>
      <c r="K1008" s="5" t="s">
        <v>2037</v>
      </c>
      <c r="L1008" s="5" t="s">
        <v>1602</v>
      </c>
      <c r="M1008" s="5" t="s">
        <v>1000</v>
      </c>
      <c r="P1008" s="9">
        <v>10.3</v>
      </c>
      <c r="Q1008" s="65">
        <v>0.7</v>
      </c>
      <c r="R1008" s="5">
        <v>11</v>
      </c>
      <c r="S1008" s="5" t="s">
        <v>5905</v>
      </c>
      <c r="Y1008" s="219">
        <v>63.3</v>
      </c>
      <c r="Z1008" s="172">
        <v>8</v>
      </c>
      <c r="AA1008" s="172">
        <v>5</v>
      </c>
      <c r="AB1008" s="5" t="s">
        <v>5905</v>
      </c>
    </row>
    <row r="1009" spans="1:28">
      <c r="A1009" s="5">
        <v>1001</v>
      </c>
      <c r="B1009" s="5" t="s">
        <v>2891</v>
      </c>
      <c r="C1009" s="5" t="s">
        <v>2256</v>
      </c>
      <c r="D1009" s="5">
        <v>761.25</v>
      </c>
      <c r="E1009" s="5">
        <v>208.58</v>
      </c>
      <c r="F1009" s="179">
        <v>9.5593653658947648</v>
      </c>
      <c r="G1009" s="179">
        <v>47.008659875379323</v>
      </c>
      <c r="H1009" s="6">
        <v>760</v>
      </c>
      <c r="I1009" s="5">
        <v>772</v>
      </c>
      <c r="K1009" s="5" t="s">
        <v>2037</v>
      </c>
      <c r="L1009" s="5" t="s">
        <v>4366</v>
      </c>
      <c r="M1009" s="5" t="s">
        <v>1000</v>
      </c>
      <c r="P1009" s="9">
        <v>5.6</v>
      </c>
      <c r="Q1009" s="65">
        <v>0.8</v>
      </c>
      <c r="R1009" s="5">
        <v>11</v>
      </c>
      <c r="S1009" s="5" t="s">
        <v>5905</v>
      </c>
      <c r="Y1009" s="219">
        <v>114</v>
      </c>
      <c r="Z1009" s="172">
        <v>8.5</v>
      </c>
      <c r="AA1009" s="172">
        <v>17</v>
      </c>
      <c r="AB1009" s="5" t="s">
        <v>5905</v>
      </c>
    </row>
    <row r="1010" spans="1:28">
      <c r="A1010" s="5">
        <v>1002</v>
      </c>
      <c r="B1010" s="5" t="s">
        <v>2634</v>
      </c>
      <c r="C1010" s="5" t="s">
        <v>1263</v>
      </c>
      <c r="D1010" s="5">
        <v>782.7</v>
      </c>
      <c r="E1010" s="5">
        <v>205.8</v>
      </c>
      <c r="F1010" s="179">
        <v>9.8401889664687729</v>
      </c>
      <c r="G1010" s="179">
        <v>46.978103840739344</v>
      </c>
      <c r="H1010" s="6">
        <v>1640</v>
      </c>
      <c r="I1010" s="5">
        <v>1568</v>
      </c>
      <c r="K1010" s="5" t="s">
        <v>2038</v>
      </c>
      <c r="L1010" s="5" t="s">
        <v>4366</v>
      </c>
      <c r="M1010" s="5" t="s">
        <v>1000</v>
      </c>
      <c r="P1010" s="9">
        <v>11.4</v>
      </c>
      <c r="Q1010" s="65">
        <v>1</v>
      </c>
      <c r="R1010" s="5">
        <v>12</v>
      </c>
      <c r="S1010" s="5" t="s">
        <v>5905</v>
      </c>
    </row>
    <row r="1011" spans="1:28">
      <c r="A1011" s="5">
        <v>1003</v>
      </c>
      <c r="B1011" s="5" t="s">
        <v>2635</v>
      </c>
      <c r="C1011" s="5" t="s">
        <v>878</v>
      </c>
      <c r="D1011" s="5">
        <v>760.47</v>
      </c>
      <c r="E1011" s="5">
        <v>210.73</v>
      </c>
      <c r="F1011" s="179">
        <v>9.5498727824311249</v>
      </c>
      <c r="G1011" s="179">
        <v>47.028181521284644</v>
      </c>
      <c r="H1011" s="6">
        <v>1220</v>
      </c>
      <c r="I1011" s="5">
        <v>1165</v>
      </c>
      <c r="K1011" s="5" t="s">
        <v>2038</v>
      </c>
      <c r="L1011" s="5" t="s">
        <v>4366</v>
      </c>
      <c r="M1011" s="5" t="s">
        <v>1000</v>
      </c>
      <c r="P1011" s="9">
        <v>5.8</v>
      </c>
      <c r="Q1011" s="65">
        <v>1.2</v>
      </c>
      <c r="R1011" s="5">
        <v>7</v>
      </c>
      <c r="S1011" s="5" t="s">
        <v>5905</v>
      </c>
    </row>
    <row r="1012" spans="1:28">
      <c r="A1012" s="5">
        <v>1004</v>
      </c>
      <c r="B1012" s="5" t="s">
        <v>2636</v>
      </c>
      <c r="C1012" s="5" t="s">
        <v>1990</v>
      </c>
      <c r="D1012" s="5">
        <v>777.4</v>
      </c>
      <c r="E1012" s="5">
        <v>193.15</v>
      </c>
      <c r="F1012" s="179">
        <v>9.7656296541112209</v>
      </c>
      <c r="G1012" s="179">
        <v>46.865801875738519</v>
      </c>
      <c r="H1012" s="6">
        <v>2400</v>
      </c>
      <c r="I1012" s="5">
        <v>2391</v>
      </c>
      <c r="K1012" s="5" t="s">
        <v>2038</v>
      </c>
      <c r="L1012" s="5" t="s">
        <v>1602</v>
      </c>
      <c r="M1012" s="5" t="s">
        <v>1000</v>
      </c>
      <c r="P1012" s="9">
        <v>5.9</v>
      </c>
      <c r="Q1012" s="65">
        <v>0.7</v>
      </c>
      <c r="R1012" s="5">
        <v>9</v>
      </c>
      <c r="S1012" s="5" t="s">
        <v>5905</v>
      </c>
    </row>
    <row r="1013" spans="1:28">
      <c r="A1013" s="5">
        <v>1005</v>
      </c>
      <c r="B1013" s="5" t="s">
        <v>2637</v>
      </c>
      <c r="C1013" s="5" t="s">
        <v>1991</v>
      </c>
      <c r="D1013" s="5">
        <v>764.55</v>
      </c>
      <c r="E1013" s="5">
        <v>209.1</v>
      </c>
      <c r="F1013" s="179">
        <v>9.6029335590335663</v>
      </c>
      <c r="G1013" s="179">
        <v>47.012525140627794</v>
      </c>
      <c r="H1013" s="6">
        <v>2375</v>
      </c>
      <c r="I1013" s="5">
        <v>2313</v>
      </c>
      <c r="K1013" s="5" t="s">
        <v>2038</v>
      </c>
      <c r="L1013" s="5" t="s">
        <v>1602</v>
      </c>
      <c r="M1013" s="5" t="s">
        <v>1000</v>
      </c>
      <c r="P1013" s="9">
        <v>6.7</v>
      </c>
      <c r="Q1013" s="65">
        <v>1.1000000000000001</v>
      </c>
      <c r="R1013" s="5">
        <v>11</v>
      </c>
      <c r="S1013" s="5" t="s">
        <v>5905</v>
      </c>
    </row>
    <row r="1014" spans="1:28">
      <c r="A1014" s="5">
        <v>1006</v>
      </c>
      <c r="B1014" s="5" t="s">
        <v>2638</v>
      </c>
      <c r="C1014" s="5" t="s">
        <v>1992</v>
      </c>
      <c r="D1014" s="5">
        <v>765.5</v>
      </c>
      <c r="E1014" s="5">
        <v>209.18</v>
      </c>
      <c r="F1014" s="179">
        <v>9.6154516490259603</v>
      </c>
      <c r="G1014" s="179">
        <v>47.0130081067907</v>
      </c>
      <c r="H1014" s="6">
        <v>2025</v>
      </c>
      <c r="I1014" s="5">
        <v>2037</v>
      </c>
      <c r="K1014" s="5" t="s">
        <v>2038</v>
      </c>
      <c r="L1014" s="5" t="s">
        <v>1602</v>
      </c>
      <c r="M1014" s="5" t="s">
        <v>1000</v>
      </c>
      <c r="P1014" s="9">
        <v>7.5</v>
      </c>
      <c r="Q1014" s="65">
        <v>0.6</v>
      </c>
      <c r="R1014" s="5">
        <v>15</v>
      </c>
      <c r="S1014" s="5" t="s">
        <v>5905</v>
      </c>
    </row>
    <row r="1015" spans="1:28">
      <c r="A1015" s="5">
        <v>1007</v>
      </c>
      <c r="B1015" s="5" t="s">
        <v>2639</v>
      </c>
      <c r="C1015" s="5" t="s">
        <v>1264</v>
      </c>
      <c r="D1015" s="5">
        <v>766.7</v>
      </c>
      <c r="E1015" s="5">
        <v>208.65</v>
      </c>
      <c r="F1015" s="179">
        <v>9.6310323324616007</v>
      </c>
      <c r="G1015" s="179">
        <v>47.007942033444543</v>
      </c>
      <c r="H1015" s="6">
        <v>1620</v>
      </c>
      <c r="I1015" s="5">
        <v>1693</v>
      </c>
      <c r="K1015" s="5" t="s">
        <v>2038</v>
      </c>
      <c r="L1015" s="5" t="s">
        <v>1602</v>
      </c>
      <c r="M1015" s="5" t="s">
        <v>1000</v>
      </c>
      <c r="P1015" s="9">
        <v>2.2000000000000002</v>
      </c>
      <c r="Q1015" s="65">
        <v>0.8</v>
      </c>
      <c r="R1015" s="5">
        <v>4</v>
      </c>
      <c r="S1015" s="5" t="s">
        <v>5905</v>
      </c>
    </row>
    <row r="1016" spans="1:28">
      <c r="A1016" s="5">
        <v>1008</v>
      </c>
      <c r="B1016" s="5" t="s">
        <v>2640</v>
      </c>
      <c r="C1016" s="5" t="s">
        <v>876</v>
      </c>
      <c r="D1016" s="5">
        <v>772.58</v>
      </c>
      <c r="E1016" s="5">
        <v>202.88</v>
      </c>
      <c r="F1016" s="179">
        <v>9.7061293995724682</v>
      </c>
      <c r="G1016" s="179">
        <v>46.954557772120069</v>
      </c>
      <c r="H1016" s="6">
        <v>700</v>
      </c>
      <c r="I1016" s="5">
        <v>742</v>
      </c>
      <c r="K1016" s="5" t="s">
        <v>2038</v>
      </c>
      <c r="L1016" s="5" t="s">
        <v>4366</v>
      </c>
      <c r="M1016" s="5" t="s">
        <v>1000</v>
      </c>
      <c r="P1016" s="9">
        <v>3.4</v>
      </c>
      <c r="Q1016" s="65">
        <v>0.5</v>
      </c>
      <c r="R1016" s="5">
        <v>16</v>
      </c>
      <c r="S1016" s="5" t="s">
        <v>5905</v>
      </c>
    </row>
    <row r="1017" spans="1:28">
      <c r="A1017" s="5">
        <v>1009</v>
      </c>
      <c r="B1017" s="5" t="s">
        <v>2641</v>
      </c>
      <c r="C1017" s="5" t="s">
        <v>877</v>
      </c>
      <c r="D1017" s="5">
        <v>774.24</v>
      </c>
      <c r="E1017" s="5">
        <v>191.43</v>
      </c>
      <c r="F1017" s="179">
        <v>9.7235455120994612</v>
      </c>
      <c r="G1017" s="179">
        <v>46.851171901669289</v>
      </c>
      <c r="H1017" s="6">
        <v>2460</v>
      </c>
      <c r="I1017" s="5">
        <v>2427</v>
      </c>
      <c r="K1017" s="5" t="s">
        <v>2038</v>
      </c>
      <c r="L1017" s="5" t="s">
        <v>4366</v>
      </c>
      <c r="M1017" s="5" t="s">
        <v>1000</v>
      </c>
      <c r="P1017" s="9">
        <v>6.8</v>
      </c>
      <c r="Q1017" s="65">
        <v>1.3</v>
      </c>
      <c r="R1017" s="5">
        <v>7</v>
      </c>
      <c r="S1017" s="5" t="s">
        <v>5905</v>
      </c>
    </row>
    <row r="1018" spans="1:28">
      <c r="A1018" s="5">
        <v>1010</v>
      </c>
      <c r="B1018" s="5" t="s">
        <v>2405</v>
      </c>
      <c r="C1018" s="5" t="s">
        <v>1118</v>
      </c>
      <c r="D1018" s="5">
        <v>775.18</v>
      </c>
      <c r="E1018" s="5">
        <v>189.08</v>
      </c>
      <c r="F1018" s="179">
        <v>9.7349631187440977</v>
      </c>
      <c r="G1018" s="179">
        <v>46.829794956824784</v>
      </c>
      <c r="H1018" s="6">
        <v>1700</v>
      </c>
      <c r="I1018" s="5">
        <v>1809</v>
      </c>
      <c r="K1018" s="5" t="s">
        <v>2038</v>
      </c>
      <c r="L1018" s="5" t="s">
        <v>4366</v>
      </c>
      <c r="M1018" s="5" t="s">
        <v>1000</v>
      </c>
      <c r="P1018" s="9">
        <v>8.5</v>
      </c>
      <c r="Q1018" s="65">
        <v>0.8</v>
      </c>
      <c r="R1018" s="5">
        <v>13</v>
      </c>
      <c r="S1018" s="5" t="s">
        <v>5905</v>
      </c>
    </row>
    <row r="1019" spans="1:28">
      <c r="A1019" s="5">
        <v>1011</v>
      </c>
      <c r="B1019" s="5" t="s">
        <v>2406</v>
      </c>
      <c r="C1019" s="5" t="s">
        <v>1119</v>
      </c>
      <c r="D1019" s="5">
        <v>774.5</v>
      </c>
      <c r="E1019" s="5">
        <v>188.15</v>
      </c>
      <c r="F1019" s="179">
        <v>9.7256989922008277</v>
      </c>
      <c r="G1019" s="179">
        <v>46.82161146280189</v>
      </c>
      <c r="H1019" s="6">
        <v>1470</v>
      </c>
      <c r="I1019" s="5">
        <v>1506</v>
      </c>
      <c r="K1019" s="5" t="s">
        <v>2038</v>
      </c>
      <c r="L1019" s="5" t="s">
        <v>4366</v>
      </c>
      <c r="M1019" s="5" t="s">
        <v>1000</v>
      </c>
      <c r="P1019" s="9">
        <v>6.3</v>
      </c>
      <c r="Q1019" s="65">
        <v>0.5</v>
      </c>
      <c r="R1019" s="5">
        <v>14</v>
      </c>
      <c r="S1019" s="5" t="s">
        <v>5905</v>
      </c>
    </row>
    <row r="1020" spans="1:28">
      <c r="A1020" s="5">
        <v>1012</v>
      </c>
      <c r="B1020" s="5" t="s">
        <v>2407</v>
      </c>
      <c r="C1020" s="5" t="s">
        <v>1120</v>
      </c>
      <c r="D1020" s="5">
        <v>770.6</v>
      </c>
      <c r="E1020" s="5">
        <v>189.5</v>
      </c>
      <c r="F1020" s="179">
        <v>9.67511643731698</v>
      </c>
      <c r="G1020" s="179">
        <v>46.834761389894545</v>
      </c>
      <c r="H1020" s="6">
        <v>1335</v>
      </c>
      <c r="I1020" s="5">
        <v>1385</v>
      </c>
      <c r="K1020" s="5" t="s">
        <v>2038</v>
      </c>
      <c r="L1020" s="5" t="s">
        <v>4366</v>
      </c>
      <c r="M1020" s="5" t="s">
        <v>1000</v>
      </c>
      <c r="P1020" s="9">
        <v>3.7</v>
      </c>
      <c r="Q1020" s="65">
        <v>0.5</v>
      </c>
      <c r="R1020" s="5">
        <v>14</v>
      </c>
      <c r="S1020" s="5" t="s">
        <v>5905</v>
      </c>
    </row>
    <row r="1021" spans="1:28">
      <c r="A1021" s="5">
        <v>1013</v>
      </c>
      <c r="B1021" s="5" t="s">
        <v>2408</v>
      </c>
      <c r="C1021" s="5" t="s">
        <v>1121</v>
      </c>
      <c r="D1021" s="5">
        <v>781.51</v>
      </c>
      <c r="E1021" s="5">
        <v>201.15</v>
      </c>
      <c r="F1021" s="179">
        <v>9.8226984374392057</v>
      </c>
      <c r="G1021" s="179">
        <v>46.936621964318668</v>
      </c>
      <c r="H1021" s="6">
        <v>2290</v>
      </c>
      <c r="I1021" s="5">
        <v>2234</v>
      </c>
      <c r="K1021" s="5" t="s">
        <v>2038</v>
      </c>
      <c r="L1021" s="5" t="s">
        <v>1602</v>
      </c>
      <c r="M1021" s="5" t="s">
        <v>1000</v>
      </c>
      <c r="P1021" s="9">
        <v>12.1</v>
      </c>
      <c r="Q1021" s="65">
        <v>0.7</v>
      </c>
      <c r="R1021" s="5">
        <v>15</v>
      </c>
      <c r="S1021" s="5" t="s">
        <v>5905</v>
      </c>
    </row>
    <row r="1022" spans="1:28">
      <c r="A1022" s="5">
        <v>1014</v>
      </c>
      <c r="B1022" s="5" t="s">
        <v>2409</v>
      </c>
      <c r="C1022" s="5" t="s">
        <v>1122</v>
      </c>
      <c r="D1022" s="5">
        <v>781.63</v>
      </c>
      <c r="E1022" s="5">
        <v>202.55</v>
      </c>
      <c r="F1022" s="179">
        <v>9.8248330280882818</v>
      </c>
      <c r="G1022" s="179">
        <v>46.949176665484572</v>
      </c>
      <c r="H1022" s="6">
        <v>1805</v>
      </c>
      <c r="I1022" s="5">
        <v>1815</v>
      </c>
      <c r="K1022" s="5" t="s">
        <v>2038</v>
      </c>
      <c r="L1022" s="5" t="s">
        <v>4366</v>
      </c>
      <c r="M1022" s="5" t="s">
        <v>1000</v>
      </c>
      <c r="P1022" s="9">
        <v>6.6</v>
      </c>
      <c r="Q1022" s="65">
        <v>1.4</v>
      </c>
      <c r="R1022" s="5">
        <v>7</v>
      </c>
      <c r="S1022" s="5" t="s">
        <v>5905</v>
      </c>
    </row>
    <row r="1023" spans="1:28">
      <c r="A1023" s="5">
        <v>1015</v>
      </c>
      <c r="B1023" s="5" t="s">
        <v>2410</v>
      </c>
      <c r="C1023" s="5" t="s">
        <v>4583</v>
      </c>
      <c r="D1023" s="5">
        <v>778.5</v>
      </c>
      <c r="E1023" s="5">
        <v>201.15</v>
      </c>
      <c r="F1023" s="179">
        <v>9.7831867182263963</v>
      </c>
      <c r="G1023" s="179">
        <v>46.93743778548879</v>
      </c>
      <c r="H1023" s="6">
        <v>1300</v>
      </c>
      <c r="I1023" s="5">
        <v>1360</v>
      </c>
      <c r="K1023" s="5" t="s">
        <v>2038</v>
      </c>
      <c r="L1023" s="5" t="s">
        <v>4366</v>
      </c>
      <c r="M1023" s="5" t="s">
        <v>1000</v>
      </c>
      <c r="P1023" s="9">
        <v>4.3</v>
      </c>
      <c r="Q1023" s="65">
        <v>0.5</v>
      </c>
      <c r="R1023" s="5">
        <v>17</v>
      </c>
      <c r="S1023" s="5" t="s">
        <v>5905</v>
      </c>
    </row>
    <row r="1024" spans="1:28">
      <c r="A1024" s="5">
        <v>1016</v>
      </c>
      <c r="B1024" s="5" t="s">
        <v>1903</v>
      </c>
      <c r="C1024" s="5" t="s">
        <v>4365</v>
      </c>
      <c r="D1024" s="5">
        <v>777.5</v>
      </c>
      <c r="E1024" s="5">
        <v>198.73</v>
      </c>
      <c r="F1024" s="179">
        <v>9.7691152645555306</v>
      </c>
      <c r="G1024" s="179">
        <v>46.915946884658531</v>
      </c>
      <c r="H1024" s="6">
        <v>840</v>
      </c>
      <c r="I1024" s="5">
        <v>850</v>
      </c>
      <c r="K1024" s="5" t="s">
        <v>2038</v>
      </c>
      <c r="L1024" s="5" t="s">
        <v>4366</v>
      </c>
      <c r="M1024" s="5" t="s">
        <v>1000</v>
      </c>
      <c r="P1024" s="9">
        <v>4.5</v>
      </c>
      <c r="Q1024" s="65">
        <v>0.5</v>
      </c>
      <c r="R1024" s="5">
        <v>15</v>
      </c>
      <c r="S1024" s="5" t="s">
        <v>5905</v>
      </c>
    </row>
    <row r="1025" spans="1:28">
      <c r="A1025" s="5">
        <v>1017</v>
      </c>
      <c r="B1025" s="5" t="s">
        <v>1904</v>
      </c>
      <c r="C1025" s="5" t="s">
        <v>4422</v>
      </c>
      <c r="D1025" s="5">
        <v>739.923</v>
      </c>
      <c r="E1025" s="5">
        <v>109.78100000000001</v>
      </c>
      <c r="F1025" s="179">
        <v>9.2490016124787875</v>
      </c>
      <c r="G1025" s="179">
        <v>46.124996861579262</v>
      </c>
      <c r="H1025" s="46"/>
      <c r="I1025" s="5">
        <v>608</v>
      </c>
      <c r="K1025" s="5" t="s">
        <v>2314</v>
      </c>
      <c r="Y1025" s="219">
        <v>210</v>
      </c>
      <c r="Z1025" s="172">
        <v>42</v>
      </c>
      <c r="AA1025" s="172">
        <v>6</v>
      </c>
      <c r="AB1025" s="5" t="s">
        <v>175</v>
      </c>
    </row>
    <row r="1026" spans="1:28">
      <c r="A1026" s="5">
        <v>1018</v>
      </c>
      <c r="B1026" s="5" t="s">
        <v>1905</v>
      </c>
      <c r="C1026" s="5" t="s">
        <v>4423</v>
      </c>
      <c r="D1026" s="5">
        <v>750.34100000000001</v>
      </c>
      <c r="E1026" s="5">
        <v>110.586</v>
      </c>
      <c r="F1026" s="179">
        <v>9.3839958538792523</v>
      </c>
      <c r="G1026" s="179">
        <v>46.129993678402343</v>
      </c>
      <c r="H1026" s="46"/>
      <c r="I1026" s="5">
        <v>308</v>
      </c>
      <c r="K1026" s="5" t="s">
        <v>2314</v>
      </c>
      <c r="Y1026" s="219">
        <v>49.4</v>
      </c>
      <c r="Z1026" s="172">
        <v>3.7</v>
      </c>
      <c r="AA1026" s="172">
        <v>11</v>
      </c>
      <c r="AB1026" s="5" t="s">
        <v>175</v>
      </c>
    </row>
    <row r="1027" spans="1:28">
      <c r="A1027" s="5">
        <v>1019</v>
      </c>
      <c r="B1027" s="5" t="s">
        <v>1906</v>
      </c>
      <c r="C1027" s="5" t="s">
        <v>4850</v>
      </c>
      <c r="D1027" s="5">
        <v>744.51800000000003</v>
      </c>
      <c r="E1027" s="5">
        <v>101.88200000000001</v>
      </c>
      <c r="F1027" s="179">
        <v>9.3059984070764603</v>
      </c>
      <c r="G1027" s="179">
        <v>46.052992826963838</v>
      </c>
      <c r="H1027" s="46"/>
      <c r="I1027" s="5">
        <v>198</v>
      </c>
      <c r="K1027" s="5" t="s">
        <v>2314</v>
      </c>
      <c r="Y1027" s="219">
        <v>151</v>
      </c>
      <c r="Z1027" s="172">
        <v>16</v>
      </c>
      <c r="AA1027" s="172">
        <v>8</v>
      </c>
      <c r="AB1027" s="5" t="s">
        <v>175</v>
      </c>
    </row>
    <row r="1028" spans="1:28">
      <c r="A1028" s="5">
        <v>1020</v>
      </c>
      <c r="B1028" s="5" t="s">
        <v>1907</v>
      </c>
      <c r="C1028" s="5" t="s">
        <v>5992</v>
      </c>
      <c r="D1028" s="5">
        <v>739.75099999999998</v>
      </c>
      <c r="E1028" s="5">
        <v>100.43600000000001</v>
      </c>
      <c r="F1028" s="179">
        <v>9.2439956868287414</v>
      </c>
      <c r="G1028" s="179">
        <v>46.040992420037597</v>
      </c>
      <c r="H1028" s="46"/>
      <c r="I1028" s="5">
        <v>401</v>
      </c>
      <c r="K1028" s="5" t="s">
        <v>2314</v>
      </c>
      <c r="Y1028" s="219">
        <v>176</v>
      </c>
      <c r="Z1028" s="172">
        <v>15</v>
      </c>
      <c r="AA1028" s="172">
        <v>17</v>
      </c>
      <c r="AB1028" s="5" t="s">
        <v>175</v>
      </c>
    </row>
    <row r="1029" spans="1:28">
      <c r="A1029" s="5">
        <v>1021</v>
      </c>
      <c r="B1029" s="5" t="s">
        <v>1908</v>
      </c>
      <c r="C1029" s="5" t="s">
        <v>5993</v>
      </c>
      <c r="D1029" s="5">
        <v>747.65499999999997</v>
      </c>
      <c r="E1029" s="5">
        <v>103.404</v>
      </c>
      <c r="F1029" s="179">
        <v>9.3469943625593608</v>
      </c>
      <c r="G1029" s="179">
        <v>46.066001065471838</v>
      </c>
      <c r="H1029" s="46"/>
      <c r="I1029" s="45">
        <v>990.5</v>
      </c>
      <c r="K1029" s="5" t="s">
        <v>2314</v>
      </c>
      <c r="Y1029" s="219">
        <v>161</v>
      </c>
      <c r="Z1029" s="172">
        <v>14</v>
      </c>
      <c r="AA1029" s="172">
        <v>11</v>
      </c>
      <c r="AB1029" s="5" t="s">
        <v>175</v>
      </c>
    </row>
    <row r="1030" spans="1:28">
      <c r="A1030" s="5">
        <v>1022</v>
      </c>
      <c r="B1030" s="5" t="s">
        <v>1909</v>
      </c>
      <c r="C1030" s="5" t="s">
        <v>5994</v>
      </c>
      <c r="D1030" s="5">
        <v>747.65499999999997</v>
      </c>
      <c r="E1030" s="5">
        <v>103.404</v>
      </c>
      <c r="F1030" s="179">
        <v>9.3469943625593608</v>
      </c>
      <c r="G1030" s="179">
        <v>46.066001065471838</v>
      </c>
      <c r="H1030" s="46"/>
      <c r="I1030" s="45">
        <v>990.5</v>
      </c>
      <c r="K1030" s="5" t="s">
        <v>2314</v>
      </c>
      <c r="Y1030" s="219">
        <v>144</v>
      </c>
      <c r="Z1030" s="172">
        <v>8</v>
      </c>
      <c r="AA1030" s="172">
        <v>18</v>
      </c>
      <c r="AB1030" s="5" t="s">
        <v>175</v>
      </c>
    </row>
    <row r="1031" spans="1:28">
      <c r="A1031" s="5">
        <v>1023</v>
      </c>
      <c r="B1031" s="5" t="s">
        <v>2189</v>
      </c>
      <c r="C1031" s="5" t="s">
        <v>5995</v>
      </c>
      <c r="D1031" s="5">
        <v>747.65499999999997</v>
      </c>
      <c r="E1031" s="5">
        <v>103.404</v>
      </c>
      <c r="F1031" s="179">
        <v>9.3469943625593608</v>
      </c>
      <c r="G1031" s="179">
        <v>46.066001065471838</v>
      </c>
      <c r="H1031" s="46"/>
      <c r="I1031" s="45">
        <v>990.5</v>
      </c>
      <c r="K1031" s="5" t="s">
        <v>2314</v>
      </c>
      <c r="Y1031" s="219">
        <v>135</v>
      </c>
      <c r="Z1031" s="172">
        <v>7</v>
      </c>
      <c r="AA1031" s="172">
        <v>20</v>
      </c>
      <c r="AB1031" s="5" t="s">
        <v>175</v>
      </c>
    </row>
    <row r="1032" spans="1:28">
      <c r="A1032" s="5">
        <v>1024</v>
      </c>
      <c r="B1032" s="5" t="s">
        <v>2190</v>
      </c>
      <c r="C1032" s="5" t="s">
        <v>5996</v>
      </c>
      <c r="D1032" s="5">
        <v>748.16499999999996</v>
      </c>
      <c r="E1032" s="5">
        <v>101.52500000000001</v>
      </c>
      <c r="F1032" s="179">
        <v>9.3529907324572648</v>
      </c>
      <c r="G1032" s="179">
        <v>46.048991966578654</v>
      </c>
      <c r="H1032" s="46"/>
      <c r="I1032" s="5">
        <v>1645</v>
      </c>
      <c r="K1032" s="5" t="s">
        <v>2314</v>
      </c>
      <c r="Y1032" s="219">
        <v>177</v>
      </c>
      <c r="Z1032" s="172">
        <v>17</v>
      </c>
      <c r="AA1032" s="172">
        <v>8</v>
      </c>
      <c r="AB1032" s="5" t="s">
        <v>175</v>
      </c>
    </row>
    <row r="1033" spans="1:28">
      <c r="A1033" s="5">
        <v>1025</v>
      </c>
      <c r="B1033" s="5" t="s">
        <v>2196</v>
      </c>
      <c r="C1033" s="5" t="s">
        <v>5997</v>
      </c>
      <c r="D1033" s="5">
        <v>747.02099999999996</v>
      </c>
      <c r="E1033" s="5">
        <v>100.83</v>
      </c>
      <c r="F1033" s="179">
        <v>9.3379984666505074</v>
      </c>
      <c r="G1033" s="179">
        <v>46.042992053048131</v>
      </c>
      <c r="H1033" s="46"/>
      <c r="I1033" s="5">
        <v>1243</v>
      </c>
      <c r="K1033" s="5" t="s">
        <v>2314</v>
      </c>
      <c r="Y1033" s="219">
        <v>223</v>
      </c>
      <c r="Z1033" s="172">
        <v>20</v>
      </c>
      <c r="AA1033" s="172">
        <v>10</v>
      </c>
      <c r="AB1033" s="5" t="s">
        <v>175</v>
      </c>
    </row>
    <row r="1034" spans="1:28">
      <c r="A1034" s="5">
        <v>1026</v>
      </c>
      <c r="B1034" s="5" t="s">
        <v>2197</v>
      </c>
      <c r="C1034" s="5" t="s">
        <v>5998</v>
      </c>
      <c r="D1034" s="5">
        <v>746.27800000000002</v>
      </c>
      <c r="E1034" s="5">
        <v>105.928</v>
      </c>
      <c r="F1034" s="179">
        <v>9.3299907741684152</v>
      </c>
      <c r="G1034" s="179">
        <v>46.088998751766091</v>
      </c>
      <c r="H1034" s="46"/>
      <c r="I1034" s="5">
        <v>888</v>
      </c>
      <c r="K1034" s="5" t="s">
        <v>2314</v>
      </c>
      <c r="Y1034" s="219">
        <v>139</v>
      </c>
      <c r="Z1034" s="172">
        <v>14</v>
      </c>
      <c r="AA1034" s="172">
        <v>7</v>
      </c>
      <c r="AB1034" s="5" t="s">
        <v>175</v>
      </c>
    </row>
    <row r="1035" spans="1:28">
      <c r="A1035" s="5">
        <v>1027</v>
      </c>
      <c r="B1035" s="5" t="s">
        <v>2198</v>
      </c>
      <c r="C1035" s="5" t="s">
        <v>5769</v>
      </c>
      <c r="D1035" s="6">
        <v>1051.787</v>
      </c>
      <c r="E1035" s="6">
        <v>213.28700000000001</v>
      </c>
      <c r="F1035" s="179">
        <v>13.375397309778849</v>
      </c>
      <c r="G1035" s="179">
        <v>46.916624135984804</v>
      </c>
      <c r="H1035" s="6">
        <v>2345</v>
      </c>
      <c r="I1035" s="5">
        <v>2311</v>
      </c>
      <c r="K1035" s="5" t="s">
        <v>2314</v>
      </c>
      <c r="P1035" s="22"/>
      <c r="Q1035" s="39"/>
      <c r="R1035" s="6"/>
      <c r="T1035" s="6"/>
      <c r="U1035" s="6"/>
      <c r="V1035" s="6"/>
      <c r="W1035" s="58"/>
      <c r="X1035" s="39"/>
      <c r="Y1035" s="219">
        <v>17.5</v>
      </c>
      <c r="Z1035" s="172">
        <v>0.7</v>
      </c>
      <c r="AA1035" s="172">
        <v>20</v>
      </c>
      <c r="AB1035" s="5" t="s">
        <v>5768</v>
      </c>
    </row>
    <row r="1036" spans="1:28">
      <c r="A1036" s="5">
        <v>1028</v>
      </c>
      <c r="B1036" s="5" t="s">
        <v>2618</v>
      </c>
      <c r="C1036" s="5" t="s">
        <v>6003</v>
      </c>
      <c r="D1036" s="6">
        <v>1061.42</v>
      </c>
      <c r="E1036" s="6">
        <v>218.79499999999999</v>
      </c>
      <c r="F1036" s="179">
        <v>13.507106517196895</v>
      </c>
      <c r="G1036" s="179">
        <v>46.959386575768491</v>
      </c>
      <c r="H1036" s="6">
        <v>990</v>
      </c>
      <c r="I1036" s="5">
        <v>1029</v>
      </c>
      <c r="K1036" s="5" t="s">
        <v>2314</v>
      </c>
      <c r="P1036" s="22"/>
      <c r="Q1036" s="39"/>
      <c r="R1036" s="6"/>
      <c r="T1036" s="6"/>
      <c r="U1036" s="6"/>
      <c r="V1036" s="6"/>
      <c r="W1036" s="58"/>
      <c r="X1036" s="39"/>
      <c r="Y1036" s="219">
        <v>17.100000000000001</v>
      </c>
      <c r="Z1036" s="172">
        <v>1.3</v>
      </c>
      <c r="AA1036" s="172">
        <v>20</v>
      </c>
      <c r="AB1036" s="5" t="s">
        <v>5768</v>
      </c>
    </row>
    <row r="1037" spans="1:28">
      <c r="A1037" s="5">
        <v>1029</v>
      </c>
      <c r="B1037" s="5" t="s">
        <v>2619</v>
      </c>
      <c r="C1037" s="5" t="s">
        <v>2228</v>
      </c>
      <c r="D1037" s="6">
        <v>1061.251</v>
      </c>
      <c r="E1037" s="6">
        <v>218.78200000000001</v>
      </c>
      <c r="F1037" s="179">
        <v>13.504879321356405</v>
      </c>
      <c r="G1037" s="179">
        <v>46.959387721614156</v>
      </c>
      <c r="H1037" s="6">
        <v>950</v>
      </c>
      <c r="I1037" s="5">
        <v>998</v>
      </c>
      <c r="K1037" s="5" t="s">
        <v>2314</v>
      </c>
      <c r="P1037" s="22"/>
      <c r="Q1037" s="39"/>
      <c r="R1037" s="6"/>
      <c r="T1037" s="6"/>
      <c r="U1037" s="6"/>
      <c r="V1037" s="6"/>
      <c r="W1037" s="58"/>
      <c r="X1037" s="39"/>
      <c r="Y1037" s="219">
        <v>16.7</v>
      </c>
      <c r="Z1037" s="172">
        <v>1</v>
      </c>
      <c r="AA1037" s="172">
        <v>20</v>
      </c>
      <c r="AB1037" s="5" t="s">
        <v>5768</v>
      </c>
    </row>
    <row r="1038" spans="1:28">
      <c r="A1038" s="5">
        <v>1030</v>
      </c>
      <c r="B1038" s="5" t="s">
        <v>2620</v>
      </c>
      <c r="C1038" s="5" t="s">
        <v>2229</v>
      </c>
      <c r="D1038" s="6">
        <v>1049.623</v>
      </c>
      <c r="E1038" s="6">
        <v>229.25800000000001</v>
      </c>
      <c r="F1038" s="179">
        <v>13.362965819454226</v>
      </c>
      <c r="G1038" s="179">
        <v>47.06135142853369</v>
      </c>
      <c r="H1038" s="6">
        <v>1650</v>
      </c>
      <c r="I1038" s="5">
        <v>1810</v>
      </c>
      <c r="K1038" s="5" t="s">
        <v>2314</v>
      </c>
      <c r="P1038" s="22"/>
      <c r="Q1038" s="39"/>
      <c r="R1038" s="6"/>
      <c r="T1038" s="6"/>
      <c r="U1038" s="6"/>
      <c r="V1038" s="6"/>
      <c r="W1038" s="58"/>
      <c r="X1038" s="39"/>
      <c r="Y1038" s="219">
        <v>18.600000000000001</v>
      </c>
      <c r="Z1038" s="172">
        <v>0.8</v>
      </c>
      <c r="AA1038" s="172">
        <v>20</v>
      </c>
      <c r="AB1038" s="5" t="s">
        <v>5768</v>
      </c>
    </row>
    <row r="1039" spans="1:28">
      <c r="A1039" s="5">
        <v>1031</v>
      </c>
      <c r="B1039" s="5" t="s">
        <v>2621</v>
      </c>
      <c r="C1039" s="5" t="s">
        <v>2230</v>
      </c>
      <c r="D1039" s="6">
        <v>1053.6300000000001</v>
      </c>
      <c r="E1039" s="6">
        <v>225.01</v>
      </c>
      <c r="F1039" s="179">
        <v>13.41128944147435</v>
      </c>
      <c r="G1039" s="179">
        <v>47.020512862043624</v>
      </c>
      <c r="H1039" s="6">
        <v>1110</v>
      </c>
      <c r="I1039" s="5">
        <v>1178</v>
      </c>
      <c r="K1039" s="5" t="s">
        <v>2314</v>
      </c>
      <c r="P1039" s="22"/>
      <c r="Q1039" s="39"/>
      <c r="R1039" s="6"/>
      <c r="T1039" s="6"/>
      <c r="U1039" s="6"/>
      <c r="V1039" s="6"/>
      <c r="W1039" s="58"/>
      <c r="X1039" s="39"/>
      <c r="Y1039" s="219">
        <v>17.399999999999999</v>
      </c>
      <c r="Z1039" s="172">
        <v>0.9</v>
      </c>
      <c r="AA1039" s="172">
        <v>20</v>
      </c>
      <c r="AB1039" s="5" t="s">
        <v>5768</v>
      </c>
    </row>
    <row r="1040" spans="1:28">
      <c r="A1040" s="5">
        <v>1032</v>
      </c>
      <c r="B1040" s="5" t="s">
        <v>2622</v>
      </c>
      <c r="C1040" s="5" t="s">
        <v>5770</v>
      </c>
      <c r="D1040" s="6">
        <v>1001.528</v>
      </c>
      <c r="E1040" s="6">
        <v>202.566</v>
      </c>
      <c r="F1040" s="179">
        <v>12.707559477631456</v>
      </c>
      <c r="G1040" s="179">
        <v>46.852754834384974</v>
      </c>
      <c r="H1040" s="6">
        <v>700</v>
      </c>
      <c r="I1040" s="5">
        <v>739</v>
      </c>
      <c r="K1040" s="5" t="s">
        <v>2314</v>
      </c>
      <c r="P1040" s="22"/>
      <c r="Q1040" s="39"/>
      <c r="R1040" s="6"/>
      <c r="T1040" s="6"/>
      <c r="U1040" s="6"/>
      <c r="V1040" s="6"/>
      <c r="W1040" s="58"/>
      <c r="X1040" s="39"/>
      <c r="Y1040" s="219">
        <v>29.4</v>
      </c>
      <c r="Z1040" s="172">
        <v>1.4</v>
      </c>
      <c r="AA1040" s="172">
        <v>20</v>
      </c>
      <c r="AB1040" s="5" t="s">
        <v>5768</v>
      </c>
    </row>
    <row r="1041" spans="1:29">
      <c r="A1041" s="5">
        <v>1033</v>
      </c>
      <c r="B1041" s="5" t="s">
        <v>2623</v>
      </c>
      <c r="C1041" s="5" t="s">
        <v>4130</v>
      </c>
      <c r="D1041" s="5">
        <v>861.94399999999996</v>
      </c>
      <c r="E1041" s="5">
        <v>239.12200000000001</v>
      </c>
      <c r="F1041" s="179">
        <v>10.900048714858567</v>
      </c>
      <c r="G1041" s="179">
        <v>47.250997545822514</v>
      </c>
      <c r="H1041" s="6">
        <v>799</v>
      </c>
      <c r="I1041" s="5">
        <v>855</v>
      </c>
      <c r="J1041" s="5" t="s">
        <v>5891</v>
      </c>
      <c r="K1041" s="5" t="s">
        <v>2314</v>
      </c>
      <c r="L1041" s="5" t="s">
        <v>4937</v>
      </c>
      <c r="M1041" s="5" t="s">
        <v>3030</v>
      </c>
      <c r="Y1041" s="219">
        <v>98.5</v>
      </c>
      <c r="Z1041" s="172">
        <v>6.1</v>
      </c>
      <c r="AA1041" s="172">
        <v>20</v>
      </c>
      <c r="AB1041" s="5" t="s">
        <v>4126</v>
      </c>
      <c r="AC1041" s="5" t="s">
        <v>3445</v>
      </c>
    </row>
    <row r="1042" spans="1:29">
      <c r="A1042" s="5">
        <v>1034</v>
      </c>
      <c r="B1042" s="5" t="s">
        <v>2380</v>
      </c>
      <c r="C1042" s="5" t="s">
        <v>3893</v>
      </c>
      <c r="D1042" s="5">
        <v>871.78599999999994</v>
      </c>
      <c r="E1042" s="5">
        <v>211.07400000000001</v>
      </c>
      <c r="F1042" s="179">
        <v>11.013032523355603</v>
      </c>
      <c r="G1042" s="179">
        <v>46.994990076272757</v>
      </c>
      <c r="H1042" s="6">
        <v>1287</v>
      </c>
      <c r="I1042" s="5">
        <v>1355</v>
      </c>
      <c r="J1042" s="5" t="s">
        <v>5009</v>
      </c>
      <c r="K1042" s="5" t="s">
        <v>2314</v>
      </c>
      <c r="L1042" s="5" t="s">
        <v>2007</v>
      </c>
      <c r="M1042" s="5" t="s">
        <v>3030</v>
      </c>
      <c r="Y1042" s="219">
        <v>77.599999999999994</v>
      </c>
      <c r="Z1042" s="172">
        <v>3.5</v>
      </c>
      <c r="AA1042" s="172">
        <v>20</v>
      </c>
      <c r="AB1042" s="5" t="s">
        <v>4126</v>
      </c>
      <c r="AC1042" s="5" t="s">
        <v>3445</v>
      </c>
    </row>
    <row r="1043" spans="1:29">
      <c r="A1043" s="5">
        <v>1035</v>
      </c>
      <c r="B1043" s="5" t="s">
        <v>2381</v>
      </c>
      <c r="C1043" s="5" t="s">
        <v>3896</v>
      </c>
      <c r="D1043" s="5">
        <v>883.83500000000004</v>
      </c>
      <c r="E1043" s="5">
        <v>196.27699999999999</v>
      </c>
      <c r="F1043" s="179">
        <v>11.162019915187583</v>
      </c>
      <c r="G1043" s="179">
        <v>46.856988536570583</v>
      </c>
      <c r="H1043" s="6">
        <v>1470</v>
      </c>
      <c r="I1043" s="5">
        <v>1436</v>
      </c>
      <c r="J1043" s="5" t="s">
        <v>4813</v>
      </c>
      <c r="K1043" s="5" t="s">
        <v>2314</v>
      </c>
      <c r="L1043" s="5" t="s">
        <v>1547</v>
      </c>
      <c r="M1043" s="5" t="s">
        <v>3557</v>
      </c>
      <c r="Y1043" s="219">
        <v>86.7</v>
      </c>
      <c r="Z1043" s="172">
        <v>5.6</v>
      </c>
      <c r="AA1043" s="172">
        <v>17</v>
      </c>
      <c r="AB1043" s="5" t="s">
        <v>4126</v>
      </c>
      <c r="AC1043" s="5" t="s">
        <v>3445</v>
      </c>
    </row>
    <row r="1044" spans="1:29">
      <c r="A1044" s="5">
        <v>1036</v>
      </c>
      <c r="B1044" s="5" t="s">
        <v>2382</v>
      </c>
      <c r="C1044" s="5" t="s">
        <v>895</v>
      </c>
      <c r="D1044" s="5">
        <v>803.11500000000001</v>
      </c>
      <c r="E1044" s="5">
        <v>176.93</v>
      </c>
      <c r="F1044" s="179">
        <v>10.095490440830901</v>
      </c>
      <c r="G1044" s="179">
        <v>46.712622909784791</v>
      </c>
      <c r="H1044" s="6">
        <v>1650</v>
      </c>
      <c r="I1044" s="5">
        <v>1649</v>
      </c>
      <c r="J1044" s="5" t="s">
        <v>4825</v>
      </c>
      <c r="K1044" s="5" t="s">
        <v>2314</v>
      </c>
      <c r="L1044" s="5" t="s">
        <v>896</v>
      </c>
      <c r="M1044" s="5" t="s">
        <v>4822</v>
      </c>
      <c r="Y1044" s="219">
        <v>60.2</v>
      </c>
      <c r="Z1044" s="172">
        <v>3.9</v>
      </c>
      <c r="AA1044" s="172">
        <v>10</v>
      </c>
      <c r="AB1044" s="5" t="s">
        <v>894</v>
      </c>
    </row>
    <row r="1045" spans="1:29">
      <c r="A1045" s="5">
        <v>1037</v>
      </c>
      <c r="B1045" s="5" t="s">
        <v>2383</v>
      </c>
      <c r="C1045" s="5" t="s">
        <v>892</v>
      </c>
      <c r="D1045" s="5">
        <v>787.9</v>
      </c>
      <c r="E1045" s="5">
        <v>189.28</v>
      </c>
      <c r="F1045" s="179">
        <v>9.9016789319409018</v>
      </c>
      <c r="G1045" s="179">
        <v>46.828123079975086</v>
      </c>
      <c r="H1045" s="6">
        <v>2350</v>
      </c>
      <c r="I1045" s="5">
        <v>1849</v>
      </c>
      <c r="J1045" s="5" t="s">
        <v>1503</v>
      </c>
      <c r="K1045" s="5" t="s">
        <v>2314</v>
      </c>
      <c r="L1045" s="5" t="s">
        <v>2257</v>
      </c>
      <c r="M1045" s="5" t="s">
        <v>4822</v>
      </c>
      <c r="Y1045" s="219">
        <v>106</v>
      </c>
      <c r="Z1045" s="172">
        <v>7</v>
      </c>
      <c r="AA1045" s="172">
        <v>10</v>
      </c>
      <c r="AB1045" s="5" t="s">
        <v>894</v>
      </c>
      <c r="AC1045" s="5" t="s">
        <v>700</v>
      </c>
    </row>
    <row r="1046" spans="1:29">
      <c r="A1046" s="5">
        <v>1038</v>
      </c>
      <c r="B1046" s="5" t="s">
        <v>2384</v>
      </c>
      <c r="C1046" s="5" t="s">
        <v>1953</v>
      </c>
      <c r="D1046" s="5">
        <v>803.99</v>
      </c>
      <c r="E1046" s="5">
        <v>182.45</v>
      </c>
      <c r="F1046" s="179">
        <v>10.109386157424602</v>
      </c>
      <c r="G1046" s="179">
        <v>46.761982090244921</v>
      </c>
      <c r="H1046" s="6">
        <v>1720</v>
      </c>
      <c r="I1046" s="5">
        <v>1394</v>
      </c>
      <c r="J1046" s="5" t="s">
        <v>1487</v>
      </c>
      <c r="K1046" s="5" t="s">
        <v>2314</v>
      </c>
      <c r="L1046" s="5" t="s">
        <v>1488</v>
      </c>
      <c r="M1046" s="5" t="s">
        <v>4822</v>
      </c>
      <c r="Y1046" s="219">
        <v>61</v>
      </c>
      <c r="Z1046" s="172">
        <v>5</v>
      </c>
      <c r="AA1046" s="172">
        <v>10</v>
      </c>
      <c r="AB1046" s="5" t="s">
        <v>894</v>
      </c>
    </row>
    <row r="1047" spans="1:29">
      <c r="A1047" s="5">
        <v>1039</v>
      </c>
      <c r="B1047" s="5" t="s">
        <v>2385</v>
      </c>
      <c r="C1047" s="5" t="s">
        <v>2480</v>
      </c>
      <c r="D1047" s="5">
        <v>555.39400000000001</v>
      </c>
      <c r="E1047" s="5">
        <v>61.529000000000003</v>
      </c>
      <c r="F1047" s="179">
        <v>6.8659702999020098</v>
      </c>
      <c r="G1047" s="179">
        <v>45.704011912160489</v>
      </c>
      <c r="H1047" s="46"/>
      <c r="I1047" s="5">
        <v>2366</v>
      </c>
      <c r="K1047" s="5" t="s">
        <v>2314</v>
      </c>
      <c r="M1047" s="5" t="s">
        <v>864</v>
      </c>
      <c r="Y1047" s="219">
        <v>15.1</v>
      </c>
      <c r="AB1047" s="5" t="s">
        <v>3577</v>
      </c>
      <c r="AC1047" s="5" t="s">
        <v>4232</v>
      </c>
    </row>
    <row r="1048" spans="1:29">
      <c r="A1048" s="5">
        <v>1040</v>
      </c>
      <c r="B1048" s="5" t="s">
        <v>2386</v>
      </c>
      <c r="C1048" s="5" t="s">
        <v>2737</v>
      </c>
      <c r="D1048" s="5">
        <v>537.41399999999999</v>
      </c>
      <c r="E1048" s="5">
        <v>32.445999999999998</v>
      </c>
      <c r="F1048" s="179">
        <v>6.6389513147852623</v>
      </c>
      <c r="G1048" s="179">
        <v>45.44101825324941</v>
      </c>
      <c r="H1048" s="46"/>
      <c r="I1048" s="5">
        <v>862</v>
      </c>
      <c r="K1048" s="5" t="s">
        <v>2314</v>
      </c>
      <c r="M1048" s="5" t="s">
        <v>865</v>
      </c>
      <c r="Y1048" s="219">
        <v>20</v>
      </c>
      <c r="AB1048" s="5" t="s">
        <v>3577</v>
      </c>
      <c r="AC1048" s="5" t="s">
        <v>1772</v>
      </c>
    </row>
    <row r="1049" spans="1:29">
      <c r="A1049" s="5">
        <v>1041</v>
      </c>
      <c r="B1049" s="5" t="s">
        <v>2387</v>
      </c>
      <c r="C1049" s="5" t="s">
        <v>2231</v>
      </c>
      <c r="D1049" s="5">
        <v>552.25599999999997</v>
      </c>
      <c r="E1049" s="5">
        <v>68.668000000000006</v>
      </c>
      <c r="F1049" s="179">
        <v>6.8249692618932052</v>
      </c>
      <c r="G1049" s="179">
        <v>45.768011838910205</v>
      </c>
      <c r="H1049" s="46"/>
      <c r="I1049" s="5">
        <v>2474</v>
      </c>
      <c r="K1049" s="5" t="s">
        <v>2314</v>
      </c>
      <c r="L1049" s="5" t="s">
        <v>1464</v>
      </c>
      <c r="M1049" s="5" t="s">
        <v>1378</v>
      </c>
      <c r="Y1049" s="219">
        <v>16</v>
      </c>
      <c r="AB1049" s="5" t="s">
        <v>3577</v>
      </c>
      <c r="AC1049" s="5" t="s">
        <v>1772</v>
      </c>
    </row>
    <row r="1050" spans="1:29">
      <c r="A1050" s="5">
        <v>1042</v>
      </c>
      <c r="B1050" s="5" t="s">
        <v>2388</v>
      </c>
      <c r="C1050" s="5" t="s">
        <v>2232</v>
      </c>
      <c r="D1050" s="5">
        <v>547.30999999999995</v>
      </c>
      <c r="E1050" s="5">
        <v>63.482999999999997</v>
      </c>
      <c r="F1050" s="179">
        <v>6.7619741061953675</v>
      </c>
      <c r="G1050" s="179">
        <v>45.721008803879968</v>
      </c>
      <c r="H1050" s="46"/>
      <c r="I1050" s="5">
        <v>1812</v>
      </c>
      <c r="K1050" s="5" t="s">
        <v>2314</v>
      </c>
      <c r="M1050" s="5" t="s">
        <v>864</v>
      </c>
      <c r="Y1050" s="219">
        <v>10.3</v>
      </c>
      <c r="AB1050" s="5" t="s">
        <v>3577</v>
      </c>
      <c r="AC1050" s="5" t="s">
        <v>5251</v>
      </c>
    </row>
    <row r="1051" spans="1:29">
      <c r="A1051" s="5">
        <v>1043</v>
      </c>
      <c r="B1051" s="5" t="s">
        <v>2389</v>
      </c>
      <c r="C1051" s="5" t="s">
        <v>2233</v>
      </c>
      <c r="D1051" s="5">
        <v>540.79</v>
      </c>
      <c r="E1051" s="5">
        <v>57.65</v>
      </c>
      <c r="F1051" s="179">
        <v>6.6789716369198748</v>
      </c>
      <c r="G1051" s="179">
        <v>45.668007345285133</v>
      </c>
      <c r="H1051" s="46"/>
      <c r="I1051" s="5">
        <v>2605</v>
      </c>
      <c r="K1051" s="5" t="s">
        <v>2314</v>
      </c>
      <c r="M1051" s="5" t="s">
        <v>864</v>
      </c>
      <c r="Y1051" s="219">
        <v>9.1</v>
      </c>
      <c r="AB1051" s="5" t="s">
        <v>3577</v>
      </c>
      <c r="AC1051" s="5" t="s">
        <v>1772</v>
      </c>
    </row>
    <row r="1052" spans="1:29">
      <c r="A1052" s="5">
        <v>1044</v>
      </c>
      <c r="B1052" s="5" t="s">
        <v>2390</v>
      </c>
      <c r="C1052" s="5" t="s">
        <v>2234</v>
      </c>
      <c r="D1052" s="5">
        <v>541.57799999999997</v>
      </c>
      <c r="E1052" s="5">
        <v>58.533000000000001</v>
      </c>
      <c r="F1052" s="179">
        <v>6.6889729330155854</v>
      </c>
      <c r="G1052" s="179">
        <v>45.676017551908195</v>
      </c>
      <c r="H1052" s="46"/>
      <c r="I1052" s="5">
        <v>2411</v>
      </c>
      <c r="K1052" s="5" t="s">
        <v>2314</v>
      </c>
      <c r="M1052" s="5" t="s">
        <v>864</v>
      </c>
      <c r="Y1052" s="219">
        <v>12.1</v>
      </c>
      <c r="AB1052" s="5" t="s">
        <v>3577</v>
      </c>
      <c r="AC1052" s="5" t="s">
        <v>1291</v>
      </c>
    </row>
    <row r="1053" spans="1:29">
      <c r="A1053" s="5">
        <v>1045</v>
      </c>
      <c r="B1053" s="5" t="s">
        <v>2391</v>
      </c>
      <c r="C1053" s="5" t="s">
        <v>2235</v>
      </c>
      <c r="D1053" s="5">
        <v>541.97699999999998</v>
      </c>
      <c r="E1053" s="5">
        <v>59.529000000000003</v>
      </c>
      <c r="F1053" s="179">
        <v>6.6939713817158237</v>
      </c>
      <c r="G1053" s="179">
        <v>45.685010173765185</v>
      </c>
      <c r="H1053" s="46"/>
      <c r="I1053" s="5">
        <v>2083</v>
      </c>
      <c r="K1053" s="5" t="s">
        <v>2314</v>
      </c>
      <c r="M1053" s="5" t="s">
        <v>864</v>
      </c>
      <c r="Y1053" s="219">
        <v>10.199999999999999</v>
      </c>
      <c r="AB1053" s="5" t="s">
        <v>3577</v>
      </c>
      <c r="AC1053" s="5" t="s">
        <v>825</v>
      </c>
    </row>
    <row r="1054" spans="1:29">
      <c r="A1054" s="5">
        <v>1046</v>
      </c>
      <c r="B1054" s="5" t="s">
        <v>2392</v>
      </c>
      <c r="C1054" s="5" t="s">
        <v>2236</v>
      </c>
      <c r="D1054" s="5">
        <v>556.38599999999997</v>
      </c>
      <c r="E1054" s="5">
        <v>58.631</v>
      </c>
      <c r="F1054" s="179">
        <v>6.8789705221577018</v>
      </c>
      <c r="G1054" s="179">
        <v>45.678009800353671</v>
      </c>
      <c r="H1054" s="46"/>
      <c r="I1054" s="5">
        <v>2170</v>
      </c>
      <c r="K1054" s="5" t="s">
        <v>2314</v>
      </c>
      <c r="M1054" s="5" t="s">
        <v>865</v>
      </c>
      <c r="Y1054" s="219">
        <v>14.4</v>
      </c>
      <c r="AB1054" s="5" t="s">
        <v>3577</v>
      </c>
      <c r="AC1054" s="5" t="s">
        <v>826</v>
      </c>
    </row>
    <row r="1055" spans="1:29">
      <c r="A1055" s="5">
        <v>1047</v>
      </c>
      <c r="B1055" s="5" t="s">
        <v>2393</v>
      </c>
      <c r="C1055" s="5" t="s">
        <v>2237</v>
      </c>
      <c r="D1055" s="5">
        <v>533.65499999999997</v>
      </c>
      <c r="E1055" s="5">
        <v>39.49</v>
      </c>
      <c r="F1055" s="179">
        <v>6.5899531434964311</v>
      </c>
      <c r="G1055" s="179">
        <v>45.504015982236908</v>
      </c>
      <c r="H1055" s="46"/>
      <c r="I1055" s="5">
        <v>1257</v>
      </c>
      <c r="K1055" s="5" t="s">
        <v>2314</v>
      </c>
      <c r="M1055" s="5" t="s">
        <v>864</v>
      </c>
      <c r="Y1055" s="219">
        <v>13.8</v>
      </c>
      <c r="AB1055" s="5" t="s">
        <v>3577</v>
      </c>
      <c r="AC1055" s="5" t="s">
        <v>4304</v>
      </c>
    </row>
    <row r="1056" spans="1:29">
      <c r="A1056" s="5">
        <v>1048</v>
      </c>
      <c r="B1056" s="5" t="s">
        <v>2394</v>
      </c>
      <c r="C1056" s="5" t="s">
        <v>2238</v>
      </c>
      <c r="D1056" s="5">
        <v>520.14200000000005</v>
      </c>
      <c r="E1056" s="5">
        <v>22.417000000000002</v>
      </c>
      <c r="F1056" s="179">
        <v>6.419944525469206</v>
      </c>
      <c r="G1056" s="179">
        <v>45.34902316317465</v>
      </c>
      <c r="H1056" s="46"/>
      <c r="I1056" s="5">
        <v>2251</v>
      </c>
      <c r="K1056" s="5" t="s">
        <v>2314</v>
      </c>
      <c r="M1056" s="5" t="s">
        <v>864</v>
      </c>
      <c r="Y1056" s="219">
        <v>11.3</v>
      </c>
      <c r="AB1056" s="5" t="s">
        <v>3577</v>
      </c>
      <c r="AC1056" s="5" t="s">
        <v>855</v>
      </c>
    </row>
    <row r="1057" spans="1:29">
      <c r="A1057" s="5">
        <v>1049</v>
      </c>
      <c r="B1057" s="5" t="s">
        <v>2132</v>
      </c>
      <c r="C1057" s="5" t="s">
        <v>977</v>
      </c>
      <c r="D1057" s="5">
        <v>903.29200000000003</v>
      </c>
      <c r="E1057" s="5">
        <v>202.74700000000001</v>
      </c>
      <c r="F1057" s="179">
        <v>11.421153185720996</v>
      </c>
      <c r="G1057" s="179">
        <v>46.906520073231817</v>
      </c>
      <c r="H1057" s="6">
        <v>1225</v>
      </c>
      <c r="I1057" s="5">
        <v>1259</v>
      </c>
      <c r="K1057" s="5" t="s">
        <v>2314</v>
      </c>
      <c r="Y1057" s="219">
        <v>42</v>
      </c>
      <c r="Z1057" s="172">
        <v>6</v>
      </c>
      <c r="AA1057" s="172">
        <v>8</v>
      </c>
      <c r="AB1057" s="5" t="s">
        <v>1033</v>
      </c>
      <c r="AC1057" s="5" t="s">
        <v>1739</v>
      </c>
    </row>
    <row r="1058" spans="1:29">
      <c r="A1058" s="5">
        <v>1050</v>
      </c>
      <c r="B1058" s="5" t="s">
        <v>2133</v>
      </c>
      <c r="C1058" s="5" t="s">
        <v>4591</v>
      </c>
      <c r="D1058" s="5">
        <v>909.00199999999995</v>
      </c>
      <c r="E1058" s="5">
        <v>220.18899999999999</v>
      </c>
      <c r="F1058" s="179">
        <v>11.507894411366825</v>
      </c>
      <c r="G1058" s="179">
        <v>47.060571596309067</v>
      </c>
      <c r="H1058" s="6">
        <v>1200</v>
      </c>
      <c r="I1058" s="5">
        <v>1198</v>
      </c>
      <c r="K1058" s="5" t="s">
        <v>2314</v>
      </c>
      <c r="Y1058" s="219">
        <v>11</v>
      </c>
      <c r="Z1058" s="172">
        <v>2</v>
      </c>
      <c r="AA1058" s="172">
        <v>8</v>
      </c>
      <c r="AB1058" s="5" t="s">
        <v>1033</v>
      </c>
      <c r="AC1058" s="5" t="s">
        <v>1739</v>
      </c>
    </row>
    <row r="1059" spans="1:29">
      <c r="A1059" s="5">
        <v>1051</v>
      </c>
      <c r="B1059" s="5" t="s">
        <v>2134</v>
      </c>
      <c r="C1059" s="5" t="s">
        <v>4598</v>
      </c>
      <c r="D1059" s="5">
        <v>898.83600000000001</v>
      </c>
      <c r="E1059" s="5">
        <v>239.446</v>
      </c>
      <c r="F1059" s="179">
        <v>11.387018232635381</v>
      </c>
      <c r="G1059" s="179">
        <v>47.238235239383307</v>
      </c>
      <c r="H1059" s="6">
        <v>700</v>
      </c>
      <c r="I1059" s="5">
        <v>734</v>
      </c>
      <c r="K1059" s="5" t="s">
        <v>2314</v>
      </c>
      <c r="Y1059" s="219">
        <v>42</v>
      </c>
      <c r="Z1059" s="172">
        <v>6</v>
      </c>
      <c r="AA1059" s="172">
        <v>14</v>
      </c>
      <c r="AB1059" s="5" t="s">
        <v>1033</v>
      </c>
      <c r="AC1059" s="5" t="s">
        <v>1739</v>
      </c>
    </row>
    <row r="1060" spans="1:29">
      <c r="A1060" s="5">
        <v>1052</v>
      </c>
      <c r="B1060" s="5" t="s">
        <v>1891</v>
      </c>
      <c r="C1060" s="5" t="s">
        <v>3789</v>
      </c>
      <c r="D1060" s="5">
        <v>901.99400000000003</v>
      </c>
      <c r="E1060" s="5">
        <v>235.21</v>
      </c>
      <c r="F1060" s="179">
        <v>11.425826863846057</v>
      </c>
      <c r="G1060" s="179">
        <v>47.198744937065918</v>
      </c>
      <c r="H1060" s="6">
        <v>1065</v>
      </c>
      <c r="I1060" s="5">
        <v>1107</v>
      </c>
      <c r="K1060" s="5" t="s">
        <v>2314</v>
      </c>
      <c r="Y1060" s="219">
        <v>41</v>
      </c>
      <c r="Z1060" s="172">
        <v>8</v>
      </c>
      <c r="AA1060" s="172">
        <v>19</v>
      </c>
      <c r="AB1060" s="5" t="s">
        <v>1033</v>
      </c>
      <c r="AC1060" s="5" t="s">
        <v>1739</v>
      </c>
    </row>
    <row r="1061" spans="1:29">
      <c r="A1061" s="5">
        <v>1053</v>
      </c>
      <c r="B1061" s="5" t="s">
        <v>1892</v>
      </c>
      <c r="C1061" s="5" t="s">
        <v>3790</v>
      </c>
      <c r="D1061" s="5">
        <v>905.43399999999997</v>
      </c>
      <c r="E1061" s="5">
        <v>226.03100000000001</v>
      </c>
      <c r="F1061" s="179">
        <v>11.4649413238087</v>
      </c>
      <c r="G1061" s="179">
        <v>47.11470730402386</v>
      </c>
      <c r="H1061" s="6">
        <v>1050</v>
      </c>
      <c r="I1061" s="5">
        <v>1059</v>
      </c>
      <c r="K1061" s="5" t="s">
        <v>2314</v>
      </c>
      <c r="Y1061" s="219">
        <v>16</v>
      </c>
      <c r="Z1061" s="172">
        <v>2</v>
      </c>
      <c r="AA1061" s="172">
        <v>12</v>
      </c>
      <c r="AB1061" s="5" t="s">
        <v>1033</v>
      </c>
      <c r="AC1061" s="5" t="s">
        <v>1739</v>
      </c>
    </row>
    <row r="1062" spans="1:29">
      <c r="A1062" s="5">
        <v>1054</v>
      </c>
      <c r="B1062" s="5" t="s">
        <v>1893</v>
      </c>
      <c r="C1062" s="5" t="s">
        <v>4026</v>
      </c>
      <c r="D1062" s="5">
        <v>902.94100000000003</v>
      </c>
      <c r="E1062" s="5">
        <v>233.94399999999999</v>
      </c>
      <c r="F1062" s="179">
        <v>11.437456146717414</v>
      </c>
      <c r="G1062" s="179">
        <v>47.186938515615289</v>
      </c>
      <c r="H1062" s="6">
        <v>2240</v>
      </c>
      <c r="I1062" s="5">
        <v>1122</v>
      </c>
      <c r="K1062" s="5" t="s">
        <v>2314</v>
      </c>
      <c r="Y1062" s="219">
        <v>60</v>
      </c>
      <c r="Z1062" s="172">
        <v>6</v>
      </c>
      <c r="AA1062" s="172">
        <v>12</v>
      </c>
      <c r="AB1062" s="5" t="s">
        <v>1033</v>
      </c>
      <c r="AC1062" s="5" t="s">
        <v>1739</v>
      </c>
    </row>
    <row r="1063" spans="1:29">
      <c r="A1063" s="5">
        <v>1055</v>
      </c>
      <c r="B1063" s="5" t="s">
        <v>1674</v>
      </c>
      <c r="C1063" s="5" t="s">
        <v>4028</v>
      </c>
      <c r="D1063" s="5">
        <v>898.94799999999998</v>
      </c>
      <c r="E1063" s="5">
        <v>236.398</v>
      </c>
      <c r="F1063" s="179">
        <v>11.386467221751589</v>
      </c>
      <c r="G1063" s="179">
        <v>47.210803104055259</v>
      </c>
      <c r="H1063" s="6">
        <v>740</v>
      </c>
      <c r="I1063" s="5">
        <v>737</v>
      </c>
      <c r="K1063" s="5" t="s">
        <v>2314</v>
      </c>
      <c r="Y1063" s="219">
        <v>35</v>
      </c>
      <c r="Z1063" s="172">
        <v>8</v>
      </c>
      <c r="AA1063" s="172">
        <v>9</v>
      </c>
      <c r="AB1063" s="5" t="s">
        <v>1033</v>
      </c>
      <c r="AC1063" s="5" t="s">
        <v>1739</v>
      </c>
    </row>
    <row r="1064" spans="1:29">
      <c r="A1064" s="5">
        <v>1056</v>
      </c>
      <c r="B1064" s="5" t="s">
        <v>1675</v>
      </c>
      <c r="C1064" s="5" t="s">
        <v>2828</v>
      </c>
      <c r="D1064" s="5">
        <v>910.50400000000002</v>
      </c>
      <c r="E1064" s="5">
        <v>197.952</v>
      </c>
      <c r="F1064" s="179">
        <v>11.512413471012097</v>
      </c>
      <c r="G1064" s="179">
        <v>46.860111957734581</v>
      </c>
      <c r="H1064" s="6">
        <v>925</v>
      </c>
      <c r="I1064" s="45">
        <v>961</v>
      </c>
      <c r="K1064" s="5" t="s">
        <v>2314</v>
      </c>
      <c r="Y1064" s="219">
        <v>14</v>
      </c>
      <c r="Z1064" s="172">
        <v>2</v>
      </c>
      <c r="AA1064" s="172">
        <v>11</v>
      </c>
      <c r="AB1064" s="5" t="s">
        <v>1033</v>
      </c>
      <c r="AC1064" s="5" t="s">
        <v>1739</v>
      </c>
    </row>
    <row r="1065" spans="1:29">
      <c r="A1065" s="5">
        <v>1057</v>
      </c>
      <c r="B1065" s="5" t="s">
        <v>1676</v>
      </c>
      <c r="C1065" s="5" t="s">
        <v>2829</v>
      </c>
      <c r="D1065" s="5">
        <v>910.50400000000002</v>
      </c>
      <c r="E1065" s="5">
        <v>197.952</v>
      </c>
      <c r="F1065" s="179">
        <v>11.512413471012097</v>
      </c>
      <c r="G1065" s="179">
        <v>46.860111957734581</v>
      </c>
      <c r="H1065" s="6">
        <v>925</v>
      </c>
      <c r="I1065" s="45">
        <v>961</v>
      </c>
      <c r="K1065" s="5" t="s">
        <v>2314</v>
      </c>
      <c r="Y1065" s="219">
        <v>10</v>
      </c>
      <c r="Z1065" s="172">
        <v>2</v>
      </c>
      <c r="AA1065" s="172">
        <v>10</v>
      </c>
      <c r="AB1065" s="5" t="s">
        <v>1033</v>
      </c>
      <c r="AC1065" s="5" t="s">
        <v>1739</v>
      </c>
    </row>
    <row r="1066" spans="1:29">
      <c r="A1066" s="5">
        <v>1058</v>
      </c>
      <c r="B1066" s="5" t="s">
        <v>1677</v>
      </c>
      <c r="C1066" s="5" t="s">
        <v>2214</v>
      </c>
      <c r="D1066" s="5">
        <v>525.61699999999996</v>
      </c>
      <c r="E1066" s="5">
        <v>14.898</v>
      </c>
      <c r="F1066" s="179">
        <v>6.4909337063050181</v>
      </c>
      <c r="G1066" s="179">
        <v>45.282020147358502</v>
      </c>
      <c r="H1066" s="46">
        <v>2420</v>
      </c>
      <c r="I1066" s="5">
        <v>2218</v>
      </c>
      <c r="K1066" s="5" t="s">
        <v>2314</v>
      </c>
      <c r="L1066" s="5" t="s">
        <v>524</v>
      </c>
      <c r="M1066" s="5" t="s">
        <v>865</v>
      </c>
      <c r="Y1066" s="219">
        <v>89</v>
      </c>
      <c r="Z1066" s="172">
        <v>8</v>
      </c>
      <c r="AB1066" s="5" t="s">
        <v>2206</v>
      </c>
      <c r="AC1066" s="5" t="s">
        <v>1772</v>
      </c>
    </row>
    <row r="1067" spans="1:29">
      <c r="A1067" s="5">
        <v>1059</v>
      </c>
      <c r="B1067" s="5" t="s">
        <v>1678</v>
      </c>
      <c r="C1067" s="5" t="s">
        <v>2215</v>
      </c>
      <c r="D1067" s="5">
        <v>525.79899999999998</v>
      </c>
      <c r="E1067" s="5">
        <v>23.457999999999998</v>
      </c>
      <c r="F1067" s="179">
        <v>6.4919391880652668</v>
      </c>
      <c r="G1067" s="179">
        <v>45.359022020497015</v>
      </c>
      <c r="H1067" s="46">
        <v>2080</v>
      </c>
      <c r="I1067" s="5">
        <v>2024</v>
      </c>
      <c r="K1067" s="5" t="s">
        <v>2314</v>
      </c>
      <c r="L1067" s="5" t="s">
        <v>524</v>
      </c>
      <c r="M1067" s="5" t="s">
        <v>865</v>
      </c>
      <c r="Y1067" s="219">
        <v>70</v>
      </c>
      <c r="Z1067" s="172">
        <v>7</v>
      </c>
      <c r="AB1067" s="5" t="s">
        <v>2206</v>
      </c>
      <c r="AC1067" s="5" t="s">
        <v>1772</v>
      </c>
    </row>
    <row r="1068" spans="1:29">
      <c r="A1068" s="5">
        <v>1060</v>
      </c>
      <c r="B1068" s="5" t="s">
        <v>1679</v>
      </c>
      <c r="C1068" s="5" t="s">
        <v>2216</v>
      </c>
      <c r="D1068" s="5">
        <v>525.63</v>
      </c>
      <c r="E1068" s="5">
        <v>22.459</v>
      </c>
      <c r="F1068" s="179">
        <v>6.4899370176629079</v>
      </c>
      <c r="G1068" s="179">
        <v>45.350019321725796</v>
      </c>
      <c r="H1068" s="46">
        <v>2050</v>
      </c>
      <c r="I1068" s="5">
        <v>2200</v>
      </c>
      <c r="K1068" s="5" t="s">
        <v>2314</v>
      </c>
      <c r="L1068" s="5" t="s">
        <v>524</v>
      </c>
      <c r="M1068" s="5" t="s">
        <v>865</v>
      </c>
      <c r="Y1068" s="219">
        <v>92</v>
      </c>
      <c r="Z1068" s="172">
        <v>6</v>
      </c>
      <c r="AB1068" s="5" t="s">
        <v>2206</v>
      </c>
      <c r="AC1068" s="5" t="s">
        <v>1772</v>
      </c>
    </row>
    <row r="1069" spans="1:29">
      <c r="A1069" s="5">
        <v>1061</v>
      </c>
      <c r="B1069" s="5" t="s">
        <v>1680</v>
      </c>
      <c r="C1069" s="5" t="s">
        <v>2217</v>
      </c>
      <c r="D1069" s="5">
        <v>526.59500000000003</v>
      </c>
      <c r="E1069" s="5">
        <v>24.449000000000002</v>
      </c>
      <c r="F1069" s="179">
        <v>6.5019433170398973</v>
      </c>
      <c r="G1069" s="179">
        <v>45.368020332075069</v>
      </c>
      <c r="H1069" s="46">
        <v>1330</v>
      </c>
      <c r="I1069" s="5">
        <v>1571</v>
      </c>
      <c r="K1069" s="5" t="s">
        <v>2314</v>
      </c>
      <c r="L1069" s="5" t="s">
        <v>4025</v>
      </c>
      <c r="M1069" s="5" t="s">
        <v>865</v>
      </c>
      <c r="Y1069" s="219">
        <v>80</v>
      </c>
      <c r="Z1069" s="172">
        <v>18</v>
      </c>
      <c r="AB1069" s="5" t="s">
        <v>2206</v>
      </c>
      <c r="AC1069" s="5" t="s">
        <v>1772</v>
      </c>
    </row>
    <row r="1070" spans="1:29">
      <c r="A1070" s="5">
        <v>1062</v>
      </c>
      <c r="B1070" s="5" t="s">
        <v>1681</v>
      </c>
      <c r="C1070" s="5" t="s">
        <v>2212</v>
      </c>
      <c r="D1070" s="5">
        <v>518.49</v>
      </c>
      <c r="E1070" s="5">
        <v>10.207000000000001</v>
      </c>
      <c r="F1070" s="179">
        <v>6.4009292016384798</v>
      </c>
      <c r="G1070" s="179">
        <v>45.239023645537117</v>
      </c>
      <c r="H1070" s="46">
        <v>1080</v>
      </c>
      <c r="I1070" s="5">
        <v>1185</v>
      </c>
      <c r="K1070" s="5" t="s">
        <v>2314</v>
      </c>
      <c r="L1070" s="5" t="s">
        <v>4503</v>
      </c>
      <c r="M1070" s="5" t="s">
        <v>3544</v>
      </c>
      <c r="Y1070" s="219">
        <v>54</v>
      </c>
      <c r="Z1070" s="172">
        <v>4</v>
      </c>
      <c r="AB1070" s="5" t="s">
        <v>2206</v>
      </c>
      <c r="AC1070" s="5" t="s">
        <v>1772</v>
      </c>
    </row>
    <row r="1071" spans="1:29">
      <c r="A1071" s="5">
        <v>1063</v>
      </c>
      <c r="B1071" s="5" t="s">
        <v>1318</v>
      </c>
      <c r="C1071" s="5" t="s">
        <v>2239</v>
      </c>
      <c r="D1071" s="5">
        <v>548.26599999999996</v>
      </c>
      <c r="E1071" s="5">
        <v>56.914999999999999</v>
      </c>
      <c r="F1071" s="179">
        <v>6.7749633443995814</v>
      </c>
      <c r="G1071" s="179">
        <v>45.662006047103041</v>
      </c>
      <c r="H1071" s="46"/>
      <c r="I1071" s="5">
        <v>1337</v>
      </c>
      <c r="K1071" s="5" t="s">
        <v>2314</v>
      </c>
      <c r="M1071" s="5" t="s">
        <v>864</v>
      </c>
      <c r="Y1071" s="219">
        <v>14.6</v>
      </c>
      <c r="AB1071" s="5" t="s">
        <v>3543</v>
      </c>
      <c r="AC1071" s="5" t="s">
        <v>2481</v>
      </c>
    </row>
    <row r="1072" spans="1:29">
      <c r="A1072" s="5">
        <v>1064</v>
      </c>
      <c r="B1072" s="5" t="s">
        <v>1319</v>
      </c>
      <c r="C1072" s="5" t="s">
        <v>2240</v>
      </c>
      <c r="D1072" s="5">
        <v>529.62900000000002</v>
      </c>
      <c r="E1072" s="5">
        <v>36.088000000000001</v>
      </c>
      <c r="F1072" s="179">
        <v>6.5389554786149926</v>
      </c>
      <c r="G1072" s="179">
        <v>45.473015757707216</v>
      </c>
      <c r="H1072" s="46"/>
      <c r="I1072" s="45">
        <v>962</v>
      </c>
      <c r="K1072" s="5" t="s">
        <v>2314</v>
      </c>
      <c r="M1072" s="5" t="s">
        <v>864</v>
      </c>
      <c r="Y1072" s="219">
        <v>16.100000000000001</v>
      </c>
      <c r="AB1072" s="5" t="s">
        <v>3543</v>
      </c>
      <c r="AC1072" s="5" t="s">
        <v>3016</v>
      </c>
    </row>
    <row r="1073" spans="1:29">
      <c r="A1073" s="5">
        <v>1065</v>
      </c>
      <c r="B1073" s="5" t="s">
        <v>1320</v>
      </c>
      <c r="C1073" s="5" t="s">
        <v>2738</v>
      </c>
      <c r="D1073" s="5">
        <v>555.86</v>
      </c>
      <c r="E1073" s="5">
        <v>61.302999999999997</v>
      </c>
      <c r="F1073" s="179">
        <v>6.8719736735670347</v>
      </c>
      <c r="G1073" s="179">
        <v>45.702009536177243</v>
      </c>
      <c r="H1073" s="46"/>
      <c r="I1073" s="5">
        <v>2154</v>
      </c>
      <c r="K1073" s="5" t="s">
        <v>2314</v>
      </c>
      <c r="M1073" s="5" t="s">
        <v>864</v>
      </c>
      <c r="Y1073" s="219">
        <v>16.899999999999999</v>
      </c>
      <c r="AB1073" s="5" t="s">
        <v>3543</v>
      </c>
      <c r="AC1073" s="5" t="s">
        <v>4236</v>
      </c>
    </row>
    <row r="1074" spans="1:29">
      <c r="A1074" s="5">
        <v>1066</v>
      </c>
      <c r="B1074" s="5" t="s">
        <v>1321</v>
      </c>
      <c r="C1074" s="5" t="s">
        <v>799</v>
      </c>
      <c r="D1074" s="5">
        <v>774.18</v>
      </c>
      <c r="E1074" s="5">
        <v>122</v>
      </c>
      <c r="F1074" s="179">
        <v>9.6965509731853192</v>
      </c>
      <c r="G1074" s="179">
        <v>46.226888648393277</v>
      </c>
      <c r="H1074" s="6">
        <v>1955</v>
      </c>
      <c r="I1074" s="5">
        <v>1965</v>
      </c>
      <c r="J1074" s="5" t="s">
        <v>3475</v>
      </c>
      <c r="K1074" s="5" t="s">
        <v>2314</v>
      </c>
      <c r="L1074" s="5" t="s">
        <v>1404</v>
      </c>
      <c r="M1074" s="5" t="s">
        <v>4111</v>
      </c>
      <c r="Y1074" s="219">
        <v>22.4</v>
      </c>
      <c r="Z1074" s="172">
        <v>1.9</v>
      </c>
      <c r="AA1074" s="172">
        <v>10</v>
      </c>
      <c r="AB1074" s="5" t="s">
        <v>3156</v>
      </c>
    </row>
    <row r="1075" spans="1:29">
      <c r="A1075" s="5">
        <v>1067</v>
      </c>
      <c r="B1075" s="5" t="s">
        <v>1322</v>
      </c>
      <c r="C1075" s="5" t="s">
        <v>2276</v>
      </c>
      <c r="D1075" s="5">
        <v>772.95</v>
      </c>
      <c r="E1075" s="5">
        <v>121.55</v>
      </c>
      <c r="F1075" s="179">
        <v>9.6804486048317795</v>
      </c>
      <c r="G1075" s="179">
        <v>46.223159558740377</v>
      </c>
      <c r="H1075" s="6">
        <v>1500</v>
      </c>
      <c r="I1075" s="5">
        <v>1542</v>
      </c>
      <c r="J1075" s="5" t="s">
        <v>1402</v>
      </c>
      <c r="K1075" s="5" t="s">
        <v>2314</v>
      </c>
      <c r="L1075" s="5" t="s">
        <v>1404</v>
      </c>
      <c r="M1075" s="5" t="s">
        <v>4111</v>
      </c>
      <c r="Y1075" s="219">
        <v>21.8</v>
      </c>
      <c r="Z1075" s="172">
        <v>1.9</v>
      </c>
      <c r="AA1075" s="172">
        <v>10</v>
      </c>
      <c r="AB1075" s="5" t="s">
        <v>3156</v>
      </c>
    </row>
    <row r="1076" spans="1:29">
      <c r="A1076" s="5">
        <v>1068</v>
      </c>
      <c r="B1076" s="5" t="s">
        <v>1323</v>
      </c>
      <c r="C1076" s="5" t="s">
        <v>2277</v>
      </c>
      <c r="D1076" s="5">
        <v>770.75</v>
      </c>
      <c r="E1076" s="5">
        <v>120.4</v>
      </c>
      <c r="F1076" s="179">
        <v>9.6515269584784669</v>
      </c>
      <c r="G1076" s="179">
        <v>46.213380597164274</v>
      </c>
      <c r="H1076" s="6">
        <v>1025</v>
      </c>
      <c r="I1076" s="5">
        <v>1051</v>
      </c>
      <c r="J1076" s="5" t="s">
        <v>1403</v>
      </c>
      <c r="K1076" s="5" t="s">
        <v>2314</v>
      </c>
      <c r="L1076" s="5" t="s">
        <v>1404</v>
      </c>
      <c r="M1076" s="5" t="s">
        <v>4111</v>
      </c>
      <c r="Y1076" s="219">
        <v>22.3</v>
      </c>
      <c r="Z1076" s="172">
        <v>2.1</v>
      </c>
      <c r="AA1076" s="172">
        <v>11</v>
      </c>
      <c r="AB1076" s="5" t="s">
        <v>3156</v>
      </c>
    </row>
    <row r="1077" spans="1:29">
      <c r="A1077" s="5">
        <v>1069</v>
      </c>
      <c r="B1077" s="5" t="s">
        <v>1324</v>
      </c>
      <c r="C1077" s="5" t="s">
        <v>2920</v>
      </c>
      <c r="D1077" s="5">
        <v>784.5</v>
      </c>
      <c r="E1077" s="5">
        <v>117.03</v>
      </c>
      <c r="F1077" s="179">
        <v>9.8282850509813606</v>
      </c>
      <c r="G1077" s="179">
        <v>46.179451260875581</v>
      </c>
      <c r="H1077" s="6">
        <v>940</v>
      </c>
      <c r="I1077" s="5">
        <v>940</v>
      </c>
      <c r="J1077" s="5" t="s">
        <v>852</v>
      </c>
      <c r="K1077" s="5" t="s">
        <v>2314</v>
      </c>
      <c r="L1077" s="5" t="s">
        <v>853</v>
      </c>
      <c r="M1077" s="5" t="s">
        <v>684</v>
      </c>
      <c r="Y1077" s="219">
        <v>23.2</v>
      </c>
      <c r="Z1077" s="172">
        <v>1.9</v>
      </c>
      <c r="AA1077" s="172">
        <v>11</v>
      </c>
      <c r="AB1077" s="5" t="s">
        <v>3156</v>
      </c>
    </row>
    <row r="1078" spans="1:29">
      <c r="A1078" s="5">
        <v>1070</v>
      </c>
      <c r="B1078" s="5" t="s">
        <v>1325</v>
      </c>
      <c r="C1078" s="5" t="s">
        <v>1588</v>
      </c>
      <c r="D1078" s="5">
        <v>641.18100000000004</v>
      </c>
      <c r="E1078" s="5">
        <v>53.646999999999998</v>
      </c>
      <c r="F1078" s="179">
        <v>7.9666542102394589</v>
      </c>
      <c r="G1078" s="179">
        <v>45.633332407141253</v>
      </c>
      <c r="H1078" s="6">
        <v>1700</v>
      </c>
      <c r="I1078" s="5">
        <v>1503</v>
      </c>
      <c r="J1078" s="5" t="s">
        <v>4000</v>
      </c>
      <c r="K1078" s="5" t="s">
        <v>2314</v>
      </c>
      <c r="L1078" s="5" t="s">
        <v>3252</v>
      </c>
      <c r="M1078" s="5" t="s">
        <v>706</v>
      </c>
      <c r="Y1078" s="219">
        <v>35.299999999999997</v>
      </c>
      <c r="Z1078" s="172">
        <v>2.1</v>
      </c>
      <c r="AA1078" s="172">
        <v>12</v>
      </c>
      <c r="AB1078" s="5" t="s">
        <v>2771</v>
      </c>
      <c r="AC1078" s="5" t="s">
        <v>4709</v>
      </c>
    </row>
    <row r="1079" spans="1:29">
      <c r="A1079" s="5">
        <v>1071</v>
      </c>
      <c r="B1079" s="5" t="s">
        <v>1326</v>
      </c>
      <c r="C1079" s="5" t="s">
        <v>1607</v>
      </c>
      <c r="D1079" s="5">
        <v>584.66999999999996</v>
      </c>
      <c r="E1079" s="5">
        <v>40.33</v>
      </c>
      <c r="F1079" s="179">
        <v>7.2425015789684482</v>
      </c>
      <c r="G1079" s="179">
        <v>45.51462456842259</v>
      </c>
      <c r="H1079" s="6">
        <v>3030</v>
      </c>
      <c r="I1079" s="5">
        <v>3191</v>
      </c>
      <c r="J1079" s="5" t="s">
        <v>1862</v>
      </c>
      <c r="K1079" s="5" t="s">
        <v>2314</v>
      </c>
      <c r="L1079" s="5" t="s">
        <v>3800</v>
      </c>
      <c r="M1079" s="5" t="s">
        <v>5431</v>
      </c>
      <c r="Y1079" s="219">
        <v>28.9</v>
      </c>
      <c r="Z1079" s="172">
        <v>1.5</v>
      </c>
      <c r="AA1079" s="172">
        <v>20</v>
      </c>
      <c r="AB1079" s="5" t="s">
        <v>4231</v>
      </c>
      <c r="AC1079" s="5" t="s">
        <v>727</v>
      </c>
    </row>
    <row r="1080" spans="1:29">
      <c r="A1080" s="5">
        <v>1072</v>
      </c>
      <c r="B1080" s="5" t="s">
        <v>1327</v>
      </c>
      <c r="C1080" s="5" t="s">
        <v>4440</v>
      </c>
      <c r="D1080" s="5">
        <v>583.29999999999995</v>
      </c>
      <c r="E1080" s="5">
        <v>40.5</v>
      </c>
      <c r="F1080" s="179">
        <v>7.224967650910922</v>
      </c>
      <c r="G1080" s="179">
        <v>45.516121462388654</v>
      </c>
      <c r="H1080" s="6">
        <v>2530</v>
      </c>
      <c r="I1080" s="5">
        <v>2627</v>
      </c>
      <c r="J1080" s="5" t="s">
        <v>4441</v>
      </c>
      <c r="K1080" s="5" t="s">
        <v>2314</v>
      </c>
      <c r="L1080" s="5" t="s">
        <v>3800</v>
      </c>
      <c r="M1080" s="5" t="s">
        <v>5431</v>
      </c>
      <c r="Y1080" s="219">
        <v>31.4</v>
      </c>
      <c r="Z1080" s="172">
        <v>2</v>
      </c>
      <c r="AA1080" s="172">
        <v>12</v>
      </c>
      <c r="AB1080" s="5" t="s">
        <v>4231</v>
      </c>
    </row>
    <row r="1081" spans="1:29">
      <c r="A1081" s="5">
        <v>1073</v>
      </c>
      <c r="B1081" s="5" t="s">
        <v>1328</v>
      </c>
      <c r="C1081" s="5" t="s">
        <v>5755</v>
      </c>
      <c r="D1081" s="5">
        <v>606.25</v>
      </c>
      <c r="E1081" s="5">
        <v>85</v>
      </c>
      <c r="F1081" s="179">
        <v>7.5191873406575525</v>
      </c>
      <c r="G1081" s="179">
        <v>45.916570542146268</v>
      </c>
      <c r="H1081" s="6">
        <v>1950</v>
      </c>
      <c r="I1081" s="5">
        <v>2032</v>
      </c>
      <c r="J1081" s="5" t="s">
        <v>3000</v>
      </c>
      <c r="K1081" s="5" t="s">
        <v>2314</v>
      </c>
      <c r="L1081" s="5" t="s">
        <v>3001</v>
      </c>
      <c r="M1081" s="5" t="s">
        <v>2029</v>
      </c>
      <c r="Y1081" s="219">
        <v>30.4</v>
      </c>
      <c r="Z1081" s="172">
        <v>1.8</v>
      </c>
      <c r="AA1081" s="172">
        <v>15</v>
      </c>
      <c r="AB1081" s="5" t="s">
        <v>2700</v>
      </c>
    </row>
    <row r="1082" spans="1:29" s="10" customFormat="1">
      <c r="A1082" s="5">
        <v>1074</v>
      </c>
      <c r="B1082" s="5" t="s">
        <v>6098</v>
      </c>
      <c r="C1082" s="10" t="s">
        <v>523</v>
      </c>
      <c r="D1082" s="10">
        <v>666.5</v>
      </c>
      <c r="E1082" s="10">
        <v>160.30000000000001</v>
      </c>
      <c r="F1082" s="179">
        <v>8.3063833666060845</v>
      </c>
      <c r="G1082" s="179">
        <v>46.590656134598412</v>
      </c>
      <c r="H1082" s="7">
        <v>1740</v>
      </c>
      <c r="I1082" s="5">
        <v>2160</v>
      </c>
      <c r="J1082" s="10" t="s">
        <v>3418</v>
      </c>
      <c r="K1082" s="10" t="s">
        <v>2314</v>
      </c>
      <c r="L1082" s="10" t="s">
        <v>3470</v>
      </c>
      <c r="M1082" s="10" t="s">
        <v>1262</v>
      </c>
      <c r="N1082" s="88"/>
      <c r="P1082" s="23"/>
      <c r="Q1082" s="88"/>
      <c r="W1082" s="103"/>
      <c r="X1082" s="88"/>
      <c r="Y1082" s="221">
        <v>12.2</v>
      </c>
      <c r="Z1082" s="222">
        <v>0.9</v>
      </c>
      <c r="AA1082" s="222">
        <v>20</v>
      </c>
      <c r="AB1082" s="10" t="s">
        <v>1278</v>
      </c>
    </row>
    <row r="1083" spans="1:29" s="10" customFormat="1">
      <c r="A1083" s="5">
        <v>1075</v>
      </c>
      <c r="B1083" s="5" t="s">
        <v>6099</v>
      </c>
      <c r="C1083" s="10" t="s">
        <v>1863</v>
      </c>
      <c r="D1083" s="10">
        <v>688.91</v>
      </c>
      <c r="E1083" s="10">
        <v>170</v>
      </c>
      <c r="F1083" s="179">
        <v>8.6006440870320819</v>
      </c>
      <c r="G1083" s="179">
        <v>46.675299070899115</v>
      </c>
      <c r="H1083" s="7">
        <v>1400</v>
      </c>
      <c r="I1083" s="5">
        <v>1442</v>
      </c>
      <c r="J1083" s="10" t="s">
        <v>1864</v>
      </c>
      <c r="K1083" s="10" t="s">
        <v>2314</v>
      </c>
      <c r="L1083" s="10" t="s">
        <v>1261</v>
      </c>
      <c r="M1083" s="10" t="s">
        <v>1262</v>
      </c>
      <c r="N1083" s="88"/>
      <c r="P1083" s="23"/>
      <c r="Q1083" s="88"/>
      <c r="W1083" s="103"/>
      <c r="X1083" s="88"/>
      <c r="Y1083" s="221">
        <v>13.5</v>
      </c>
      <c r="Z1083" s="222">
        <v>1</v>
      </c>
      <c r="AA1083" s="222">
        <v>10</v>
      </c>
      <c r="AB1083" s="10" t="s">
        <v>1278</v>
      </c>
    </row>
    <row r="1084" spans="1:29">
      <c r="A1084" s="5">
        <v>1076</v>
      </c>
      <c r="B1084" s="5" t="s">
        <v>1510</v>
      </c>
      <c r="C1084" s="5" t="s">
        <v>1527</v>
      </c>
      <c r="D1084" s="5">
        <v>755.15</v>
      </c>
      <c r="E1084" s="5">
        <v>212.75</v>
      </c>
      <c r="F1084" s="179">
        <v>9.4806030623017339</v>
      </c>
      <c r="G1084" s="179">
        <v>47.04761154455035</v>
      </c>
      <c r="H1084" s="6">
        <v>520</v>
      </c>
      <c r="I1084" s="5">
        <v>536</v>
      </c>
      <c r="J1084" s="5" t="s">
        <v>1551</v>
      </c>
      <c r="K1084" s="5" t="s">
        <v>2314</v>
      </c>
      <c r="L1084" s="5" t="s">
        <v>1552</v>
      </c>
      <c r="M1084" s="5" t="s">
        <v>1553</v>
      </c>
      <c r="Y1084" s="219">
        <v>168</v>
      </c>
      <c r="Z1084" s="172">
        <v>16</v>
      </c>
      <c r="AA1084" s="172">
        <v>12</v>
      </c>
      <c r="AB1084" s="5" t="s">
        <v>1278</v>
      </c>
    </row>
    <row r="1085" spans="1:29">
      <c r="A1085" s="5">
        <v>1077</v>
      </c>
      <c r="B1085" s="5" t="s">
        <v>1511</v>
      </c>
      <c r="C1085" s="5" t="s">
        <v>1554</v>
      </c>
      <c r="D1085" s="5">
        <v>752.4</v>
      </c>
      <c r="E1085" s="5">
        <v>181.148</v>
      </c>
      <c r="F1085" s="179">
        <v>9.4338473184345801</v>
      </c>
      <c r="G1085" s="179">
        <v>46.764073315560843</v>
      </c>
      <c r="H1085" s="6">
        <v>720</v>
      </c>
      <c r="I1085" s="5">
        <v>729</v>
      </c>
      <c r="J1085" s="5" t="s">
        <v>3060</v>
      </c>
      <c r="K1085" s="5" t="s">
        <v>2314</v>
      </c>
      <c r="L1085" s="5" t="s">
        <v>3061</v>
      </c>
      <c r="M1085" s="5" t="s">
        <v>3062</v>
      </c>
      <c r="Y1085" s="219">
        <v>21.3</v>
      </c>
      <c r="Z1085" s="172">
        <v>2.8</v>
      </c>
      <c r="AA1085" s="172">
        <v>8</v>
      </c>
      <c r="AB1085" s="5" t="s">
        <v>1278</v>
      </c>
      <c r="AC1085" s="5" t="s">
        <v>1895</v>
      </c>
    </row>
    <row r="1086" spans="1:29">
      <c r="A1086" s="5">
        <v>1078</v>
      </c>
      <c r="B1086" s="5" t="s">
        <v>1512</v>
      </c>
      <c r="C1086" s="5" t="s">
        <v>4846</v>
      </c>
      <c r="D1086" s="5">
        <v>918.96400000000006</v>
      </c>
      <c r="E1086" s="5">
        <v>223.77699999999999</v>
      </c>
      <c r="F1086" s="179">
        <v>11.641377032579994</v>
      </c>
      <c r="G1086" s="179">
        <v>47.088075213180907</v>
      </c>
      <c r="H1086" s="6">
        <v>2450</v>
      </c>
      <c r="I1086" s="5">
        <v>2338</v>
      </c>
      <c r="J1086" s="5" t="s">
        <v>1610</v>
      </c>
      <c r="K1086" s="5" t="s">
        <v>2314</v>
      </c>
      <c r="M1086" s="5" t="s">
        <v>4197</v>
      </c>
      <c r="Y1086" s="219">
        <v>19.8</v>
      </c>
      <c r="Z1086" s="172">
        <v>1.5</v>
      </c>
      <c r="AA1086" s="172">
        <v>19</v>
      </c>
      <c r="AB1086" s="5" t="s">
        <v>4198</v>
      </c>
      <c r="AC1086" s="5" t="s">
        <v>4851</v>
      </c>
    </row>
    <row r="1087" spans="1:29">
      <c r="A1087" s="5">
        <v>1079</v>
      </c>
      <c r="B1087" s="5" t="s">
        <v>1720</v>
      </c>
      <c r="C1087" s="5" t="s">
        <v>5442</v>
      </c>
      <c r="D1087" s="5">
        <v>950.29899999999998</v>
      </c>
      <c r="E1087" s="5">
        <v>194.68700000000001</v>
      </c>
      <c r="F1087" s="179">
        <v>12.030892085101142</v>
      </c>
      <c r="G1087" s="179">
        <v>46.8110049696392</v>
      </c>
      <c r="H1087" s="6">
        <v>2400</v>
      </c>
      <c r="I1087" s="5">
        <v>2094</v>
      </c>
      <c r="J1087" s="5" t="s">
        <v>4839</v>
      </c>
      <c r="K1087" s="5" t="s">
        <v>2314</v>
      </c>
      <c r="M1087" s="5" t="s">
        <v>3779</v>
      </c>
      <c r="Y1087" s="219">
        <v>21.8</v>
      </c>
      <c r="Z1087" s="172">
        <v>1.1000000000000001</v>
      </c>
      <c r="AA1087" s="172">
        <v>21</v>
      </c>
      <c r="AB1087" s="5" t="s">
        <v>4198</v>
      </c>
      <c r="AC1087" s="5" t="s">
        <v>4851</v>
      </c>
    </row>
    <row r="1088" spans="1:29">
      <c r="A1088" s="5">
        <v>1080</v>
      </c>
      <c r="B1088" s="5" t="s">
        <v>1721</v>
      </c>
      <c r="C1088" s="5" t="s">
        <v>741</v>
      </c>
      <c r="D1088" s="5">
        <v>927.34400000000005</v>
      </c>
      <c r="E1088" s="5">
        <v>249.56700000000001</v>
      </c>
      <c r="F1088" s="179">
        <v>11.770364405673579</v>
      </c>
      <c r="G1088" s="179">
        <v>47.315608040797855</v>
      </c>
      <c r="H1088" s="6">
        <v>2250</v>
      </c>
      <c r="I1088" s="5">
        <v>2153</v>
      </c>
      <c r="J1088" s="5" t="s">
        <v>5163</v>
      </c>
      <c r="K1088" s="5" t="s">
        <v>2314</v>
      </c>
      <c r="M1088" s="5" t="s">
        <v>3556</v>
      </c>
      <c r="Y1088" s="219">
        <v>64.400000000000006</v>
      </c>
      <c r="Z1088" s="172">
        <v>4.0999999999999996</v>
      </c>
      <c r="AA1088" s="172">
        <v>20</v>
      </c>
      <c r="AB1088" s="5" t="s">
        <v>4198</v>
      </c>
      <c r="AC1088" s="5" t="s">
        <v>4851</v>
      </c>
    </row>
    <row r="1089" spans="1:29">
      <c r="A1089" s="5">
        <v>1081</v>
      </c>
      <c r="B1089" s="5" t="s">
        <v>1722</v>
      </c>
      <c r="C1089" s="5" t="s">
        <v>747</v>
      </c>
      <c r="D1089" s="5">
        <v>926.33900000000006</v>
      </c>
      <c r="E1089" s="5">
        <v>226.45099999999999</v>
      </c>
      <c r="F1089" s="179">
        <v>11.740297995892718</v>
      </c>
      <c r="G1089" s="179">
        <v>47.108495567018196</v>
      </c>
      <c r="H1089" s="6">
        <v>1200</v>
      </c>
      <c r="I1089" s="5">
        <v>2879</v>
      </c>
      <c r="J1089" s="5" t="s">
        <v>1516</v>
      </c>
      <c r="K1089" s="5" t="s">
        <v>2314</v>
      </c>
      <c r="M1089" s="5" t="s">
        <v>4197</v>
      </c>
      <c r="Y1089" s="219">
        <v>19</v>
      </c>
      <c r="Z1089" s="172">
        <v>1.1000000000000001</v>
      </c>
      <c r="AA1089" s="172">
        <v>21</v>
      </c>
      <c r="AB1089" s="5" t="s">
        <v>4198</v>
      </c>
      <c r="AC1089" s="5" t="s">
        <v>4851</v>
      </c>
    </row>
    <row r="1090" spans="1:29">
      <c r="A1090" s="5">
        <v>1082</v>
      </c>
      <c r="B1090" s="5" t="s">
        <v>1723</v>
      </c>
      <c r="C1090" s="5" t="s">
        <v>4392</v>
      </c>
      <c r="D1090" s="5">
        <v>920.42200000000003</v>
      </c>
      <c r="E1090" s="5">
        <v>222.988</v>
      </c>
      <c r="F1090" s="179">
        <v>11.65999166949714</v>
      </c>
      <c r="G1090" s="179">
        <v>47.080283914812419</v>
      </c>
      <c r="H1090" s="6">
        <v>2460</v>
      </c>
      <c r="I1090" s="5">
        <v>2381</v>
      </c>
      <c r="J1090" s="5" t="s">
        <v>2794</v>
      </c>
      <c r="K1090" s="5" t="s">
        <v>2314</v>
      </c>
      <c r="M1090" s="5" t="s">
        <v>4197</v>
      </c>
      <c r="Y1090" s="219">
        <v>18</v>
      </c>
      <c r="Z1090" s="172">
        <v>1</v>
      </c>
      <c r="AA1090" s="172">
        <v>20</v>
      </c>
      <c r="AB1090" s="5" t="s">
        <v>4198</v>
      </c>
      <c r="AC1090" s="5" t="s">
        <v>4851</v>
      </c>
    </row>
    <row r="1091" spans="1:29">
      <c r="A1091" s="5">
        <v>1083</v>
      </c>
      <c r="B1091" s="5" t="s">
        <v>1724</v>
      </c>
      <c r="C1091" s="5" t="s">
        <v>4193</v>
      </c>
      <c r="D1091" s="5">
        <v>955.97400000000005</v>
      </c>
      <c r="E1091" s="5">
        <v>202.78700000000001</v>
      </c>
      <c r="F1091" s="179">
        <v>12.111452544333384</v>
      </c>
      <c r="G1091" s="179">
        <v>46.880724461536744</v>
      </c>
      <c r="H1091" s="6">
        <v>2740</v>
      </c>
      <c r="I1091" s="5">
        <v>1881</v>
      </c>
      <c r="J1091" s="5" t="s">
        <v>4836</v>
      </c>
      <c r="K1091" s="5" t="s">
        <v>2314</v>
      </c>
      <c r="M1091" s="5" t="s">
        <v>3779</v>
      </c>
      <c r="Y1091" s="219">
        <v>22.3</v>
      </c>
      <c r="Z1091" s="172">
        <v>1.3</v>
      </c>
      <c r="AA1091" s="172">
        <v>20</v>
      </c>
      <c r="AB1091" s="5" t="s">
        <v>4198</v>
      </c>
      <c r="AC1091" s="5" t="s">
        <v>4851</v>
      </c>
    </row>
    <row r="1092" spans="1:29">
      <c r="A1092" s="5">
        <v>1084</v>
      </c>
      <c r="B1092" s="5" t="s">
        <v>1725</v>
      </c>
      <c r="C1092" s="5" t="s">
        <v>1762</v>
      </c>
      <c r="D1092" s="5">
        <v>690.05</v>
      </c>
      <c r="E1092" s="5">
        <v>207.84</v>
      </c>
      <c r="F1092" s="179">
        <v>8.6230052664909032</v>
      </c>
      <c r="G1092" s="179">
        <v>47.015491353570397</v>
      </c>
      <c r="H1092" s="6">
        <v>450</v>
      </c>
      <c r="I1092" s="5">
        <v>482</v>
      </c>
      <c r="J1092" s="5" t="s">
        <v>1763</v>
      </c>
      <c r="K1092" s="5" t="s">
        <v>2314</v>
      </c>
      <c r="L1092" s="5" t="s">
        <v>5661</v>
      </c>
      <c r="M1092" s="5" t="s">
        <v>4144</v>
      </c>
      <c r="P1092" s="9" t="s">
        <v>1208</v>
      </c>
      <c r="Y1092" s="219">
        <v>258</v>
      </c>
      <c r="Z1092" s="172">
        <v>22</v>
      </c>
      <c r="AA1092" s="172">
        <v>22</v>
      </c>
      <c r="AB1092" s="5" t="s">
        <v>1761</v>
      </c>
    </row>
    <row r="1093" spans="1:29">
      <c r="A1093" s="5">
        <v>1085</v>
      </c>
      <c r="B1093" s="5" t="s">
        <v>1114</v>
      </c>
      <c r="C1093" s="5" t="s">
        <v>2485</v>
      </c>
      <c r="D1093" s="5">
        <v>563.90599999999995</v>
      </c>
      <c r="E1093" s="5">
        <v>-46.456000000000003</v>
      </c>
      <c r="F1093" s="179">
        <v>6.9832721163481857</v>
      </c>
      <c r="G1093" s="179">
        <v>44.733374973268255</v>
      </c>
      <c r="H1093" s="6">
        <v>1956</v>
      </c>
      <c r="I1093" s="5">
        <v>2167</v>
      </c>
      <c r="J1093" s="5" t="s">
        <v>2486</v>
      </c>
      <c r="K1093" s="5" t="s">
        <v>2314</v>
      </c>
      <c r="L1093" s="5" t="s">
        <v>2487</v>
      </c>
      <c r="M1093" s="5" t="s">
        <v>4982</v>
      </c>
      <c r="P1093" s="22"/>
      <c r="Q1093" s="39"/>
      <c r="R1093" s="6"/>
      <c r="T1093" s="6"/>
      <c r="U1093" s="6"/>
      <c r="V1093" s="6"/>
      <c r="W1093" s="58"/>
      <c r="X1093" s="39"/>
      <c r="Y1093" s="219">
        <v>25.27</v>
      </c>
      <c r="Z1093" s="172">
        <v>0.96</v>
      </c>
      <c r="AA1093" s="172">
        <v>24</v>
      </c>
      <c r="AB1093" s="5" t="s">
        <v>4983</v>
      </c>
      <c r="AC1093" s="5" t="s">
        <v>2752</v>
      </c>
    </row>
    <row r="1094" spans="1:29">
      <c r="A1094" s="5">
        <v>1086</v>
      </c>
      <c r="B1094" s="5" t="s">
        <v>1115</v>
      </c>
      <c r="C1094" s="5" t="s">
        <v>2495</v>
      </c>
      <c r="D1094" s="4"/>
      <c r="E1094" s="4"/>
      <c r="F1094" s="182">
        <v>6.7024502970675979</v>
      </c>
      <c r="G1094" s="182">
        <v>44.839909410145729</v>
      </c>
      <c r="H1094" s="6">
        <v>1630</v>
      </c>
      <c r="I1094" s="5">
        <v>2359</v>
      </c>
      <c r="J1094" s="5" t="s">
        <v>2496</v>
      </c>
      <c r="K1094" s="5" t="s">
        <v>2314</v>
      </c>
      <c r="L1094" s="5" t="s">
        <v>2053</v>
      </c>
      <c r="M1094" s="5" t="s">
        <v>4982</v>
      </c>
      <c r="P1094" s="22"/>
      <c r="Q1094" s="39"/>
      <c r="R1094" s="6"/>
      <c r="T1094" s="6"/>
      <c r="U1094" s="6"/>
      <c r="V1094" s="6"/>
      <c r="W1094" s="58"/>
      <c r="X1094" s="39"/>
      <c r="Y1094" s="219">
        <v>64.2</v>
      </c>
      <c r="Z1094" s="172">
        <v>1.75</v>
      </c>
      <c r="AA1094" s="172">
        <v>2</v>
      </c>
      <c r="AB1094" s="5" t="s">
        <v>4983</v>
      </c>
      <c r="AC1094" s="5" t="s">
        <v>4817</v>
      </c>
    </row>
    <row r="1095" spans="1:29">
      <c r="A1095" s="5">
        <v>1087</v>
      </c>
      <c r="B1095" s="5" t="s">
        <v>1333</v>
      </c>
      <c r="C1095" s="5" t="s">
        <v>5462</v>
      </c>
      <c r="D1095" s="5">
        <v>578.88</v>
      </c>
      <c r="E1095" s="5">
        <v>104.67</v>
      </c>
      <c r="F1095" s="179">
        <v>7.1655616502133928</v>
      </c>
      <c r="G1095" s="179">
        <v>46.093208096808802</v>
      </c>
      <c r="H1095" s="6">
        <v>1125</v>
      </c>
      <c r="I1095" s="5">
        <v>1152</v>
      </c>
      <c r="K1095" s="5" t="s">
        <v>2314</v>
      </c>
      <c r="M1095" s="5" t="s">
        <v>5465</v>
      </c>
      <c r="Y1095" s="219">
        <v>13.4</v>
      </c>
      <c r="Z1095" s="172">
        <v>1.5</v>
      </c>
      <c r="AA1095" s="172">
        <v>8</v>
      </c>
      <c r="AB1095" s="5" t="s">
        <v>4662</v>
      </c>
    </row>
    <row r="1096" spans="1:29">
      <c r="A1096" s="5">
        <v>1088</v>
      </c>
      <c r="B1096" s="5" t="s">
        <v>1334</v>
      </c>
      <c r="C1096" s="5" t="s">
        <v>5463</v>
      </c>
      <c r="D1096" s="5">
        <v>579.69000000000005</v>
      </c>
      <c r="E1096" s="5">
        <v>104.78</v>
      </c>
      <c r="F1096" s="179">
        <v>7.1760298791001667</v>
      </c>
      <c r="G1096" s="179">
        <v>46.094222456540273</v>
      </c>
      <c r="H1096" s="6">
        <v>1080</v>
      </c>
      <c r="I1096" s="5">
        <v>1112</v>
      </c>
      <c r="K1096" s="5" t="s">
        <v>2314</v>
      </c>
      <c r="M1096" s="5" t="s">
        <v>5466</v>
      </c>
      <c r="Y1096" s="219">
        <v>16.3</v>
      </c>
      <c r="Z1096" s="172">
        <v>1.8</v>
      </c>
      <c r="AA1096" s="172">
        <v>6</v>
      </c>
      <c r="AB1096" s="5" t="s">
        <v>4662</v>
      </c>
    </row>
    <row r="1097" spans="1:29">
      <c r="A1097" s="5">
        <v>1089</v>
      </c>
      <c r="B1097" s="5" t="s">
        <v>1726</v>
      </c>
      <c r="C1097" s="5" t="s">
        <v>5464</v>
      </c>
      <c r="D1097" s="5">
        <v>578.19000000000005</v>
      </c>
      <c r="E1097" s="5">
        <v>103.34</v>
      </c>
      <c r="F1097" s="179">
        <v>7.1567019795273144</v>
      </c>
      <c r="G1097" s="179">
        <v>46.081222250030493</v>
      </c>
      <c r="H1097" s="6">
        <v>725</v>
      </c>
      <c r="I1097" s="5">
        <v>745</v>
      </c>
      <c r="K1097" s="5" t="s">
        <v>2314</v>
      </c>
      <c r="M1097" s="5" t="s">
        <v>5465</v>
      </c>
      <c r="Y1097" s="219">
        <v>13.5</v>
      </c>
      <c r="Z1097" s="172">
        <v>0.9</v>
      </c>
      <c r="AA1097" s="172">
        <v>13</v>
      </c>
      <c r="AB1097" s="5" t="s">
        <v>4662</v>
      </c>
    </row>
    <row r="1098" spans="1:29">
      <c r="A1098" s="5">
        <v>1090</v>
      </c>
      <c r="B1098" s="5" t="s">
        <v>1727</v>
      </c>
      <c r="C1098" s="5" t="s">
        <v>3880</v>
      </c>
      <c r="D1098" s="5">
        <v>582.75</v>
      </c>
      <c r="E1098" s="5">
        <v>104.25</v>
      </c>
      <c r="F1098" s="179">
        <v>7.2156147618233426</v>
      </c>
      <c r="G1098" s="179">
        <v>46.089540026693307</v>
      </c>
      <c r="H1098" s="6">
        <v>1140</v>
      </c>
      <c r="I1098" s="5">
        <v>1151</v>
      </c>
      <c r="K1098" s="5" t="s">
        <v>2314</v>
      </c>
      <c r="M1098" s="5" t="s">
        <v>4124</v>
      </c>
      <c r="Y1098" s="219">
        <v>17.7</v>
      </c>
      <c r="Z1098" s="172">
        <v>2.2999999999999998</v>
      </c>
      <c r="AA1098" s="172">
        <v>6</v>
      </c>
      <c r="AB1098" s="5" t="s">
        <v>4662</v>
      </c>
    </row>
    <row r="1099" spans="1:29">
      <c r="A1099" s="5">
        <v>1091</v>
      </c>
      <c r="B1099" s="5" t="s">
        <v>1728</v>
      </c>
      <c r="C1099" s="5" t="s">
        <v>4125</v>
      </c>
      <c r="D1099" s="5">
        <v>548</v>
      </c>
      <c r="E1099" s="5">
        <v>57.378999999999998</v>
      </c>
      <c r="F1099" s="179">
        <v>6.7715005690754628</v>
      </c>
      <c r="G1099" s="179">
        <v>45.666159210674422</v>
      </c>
      <c r="H1099" s="6">
        <v>1340</v>
      </c>
      <c r="I1099" s="5">
        <v>1270</v>
      </c>
      <c r="K1099" s="5" t="s">
        <v>2314</v>
      </c>
      <c r="M1099" s="5" t="s">
        <v>4124</v>
      </c>
      <c r="Y1099" s="219">
        <v>16.899999999999999</v>
      </c>
      <c r="Z1099" s="172">
        <v>1.1000000000000001</v>
      </c>
      <c r="AA1099" s="172">
        <v>8</v>
      </c>
      <c r="AB1099" s="5" t="s">
        <v>4662</v>
      </c>
    </row>
    <row r="1100" spans="1:29">
      <c r="A1100" s="5">
        <v>1092</v>
      </c>
      <c r="B1100" s="5" t="s">
        <v>1729</v>
      </c>
      <c r="C1100" s="5" t="s">
        <v>1955</v>
      </c>
      <c r="D1100" s="5">
        <v>574.97</v>
      </c>
      <c r="E1100" s="5">
        <v>82.02</v>
      </c>
      <c r="F1100" s="179">
        <v>7.1162095741546301</v>
      </c>
      <c r="G1100" s="179">
        <v>45.889331134093453</v>
      </c>
      <c r="H1100" s="6">
        <v>2230</v>
      </c>
      <c r="I1100" s="5">
        <v>2243</v>
      </c>
      <c r="K1100" s="5" t="s">
        <v>2314</v>
      </c>
      <c r="M1100" s="5" t="s">
        <v>4124</v>
      </c>
      <c r="Y1100" s="219">
        <v>17</v>
      </c>
      <c r="Z1100" s="172">
        <v>1.6</v>
      </c>
      <c r="AA1100" s="172">
        <v>9</v>
      </c>
      <c r="AB1100" s="5" t="s">
        <v>4662</v>
      </c>
    </row>
    <row r="1101" spans="1:29">
      <c r="A1101" s="5">
        <v>1093</v>
      </c>
      <c r="B1101" s="5" t="s">
        <v>1519</v>
      </c>
      <c r="C1101" s="5" t="s">
        <v>2642</v>
      </c>
      <c r="F1101" s="183">
        <v>6.4912587402941178</v>
      </c>
      <c r="G1101" s="183">
        <v>44.89689488029412</v>
      </c>
      <c r="H1101" s="6">
        <v>1855</v>
      </c>
      <c r="I1101" s="5"/>
      <c r="K1101" s="5" t="s">
        <v>2314</v>
      </c>
      <c r="Y1101" s="219">
        <v>4</v>
      </c>
      <c r="Z1101" s="172">
        <v>0.6</v>
      </c>
      <c r="AA1101" s="172">
        <v>10</v>
      </c>
      <c r="AB1101" s="5" t="s">
        <v>2579</v>
      </c>
      <c r="AC1101" s="5" t="s">
        <v>1470</v>
      </c>
    </row>
    <row r="1102" spans="1:29">
      <c r="A1102" s="5">
        <v>1094</v>
      </c>
      <c r="B1102" s="5" t="s">
        <v>1520</v>
      </c>
      <c r="C1102" s="5" t="s">
        <v>3801</v>
      </c>
      <c r="D1102" s="5">
        <v>651.54999999999995</v>
      </c>
      <c r="E1102" s="5">
        <v>111.3</v>
      </c>
      <c r="F1102" s="179">
        <v>8.1058788036937095</v>
      </c>
      <c r="G1102" s="179">
        <v>46.151207757975193</v>
      </c>
      <c r="H1102" s="6">
        <v>1540</v>
      </c>
      <c r="I1102" s="45">
        <v>1576.5</v>
      </c>
      <c r="J1102" s="5" t="s">
        <v>797</v>
      </c>
      <c r="K1102" s="5" t="s">
        <v>2314</v>
      </c>
      <c r="L1102" s="5" t="s">
        <v>3755</v>
      </c>
      <c r="M1102" s="5" t="s">
        <v>4931</v>
      </c>
      <c r="Y1102" s="219">
        <v>14.9</v>
      </c>
      <c r="Z1102" s="172">
        <v>1.2</v>
      </c>
      <c r="AA1102" s="172">
        <v>13</v>
      </c>
      <c r="AB1102" s="5" t="s">
        <v>3243</v>
      </c>
    </row>
    <row r="1103" spans="1:29">
      <c r="A1103" s="5">
        <v>1095</v>
      </c>
      <c r="B1103" s="5" t="s">
        <v>1521</v>
      </c>
      <c r="C1103" s="5" t="s">
        <v>1594</v>
      </c>
      <c r="D1103" s="5">
        <v>623.04999999999995</v>
      </c>
      <c r="E1103" s="5">
        <v>179.6</v>
      </c>
      <c r="F1103" s="179">
        <v>7.7403916175668508</v>
      </c>
      <c r="G1103" s="179">
        <v>46.767177864439155</v>
      </c>
      <c r="H1103" s="6">
        <v>980</v>
      </c>
      <c r="I1103" s="45">
        <v>955</v>
      </c>
      <c r="J1103" s="5" t="s">
        <v>2781</v>
      </c>
      <c r="K1103" s="5" t="s">
        <v>2314</v>
      </c>
      <c r="L1103" s="5" t="s">
        <v>2653</v>
      </c>
      <c r="M1103" s="5" t="s">
        <v>1813</v>
      </c>
      <c r="Y1103" s="219">
        <v>127</v>
      </c>
      <c r="Z1103" s="172">
        <v>9</v>
      </c>
      <c r="AA1103" s="172">
        <v>61</v>
      </c>
      <c r="AB1103" s="5" t="s">
        <v>1593</v>
      </c>
    </row>
    <row r="1104" spans="1:29">
      <c r="A1104" s="5">
        <v>1096</v>
      </c>
      <c r="B1104" s="5" t="s">
        <v>1518</v>
      </c>
      <c r="C1104" s="5" t="s">
        <v>3578</v>
      </c>
      <c r="D1104" s="5">
        <v>639</v>
      </c>
      <c r="E1104" s="5">
        <v>206.5</v>
      </c>
      <c r="F1104" s="179">
        <v>7.9514943557826392</v>
      </c>
      <c r="G1104" s="179">
        <v>47.00840349411861</v>
      </c>
      <c r="H1104" s="6">
        <v>1310</v>
      </c>
      <c r="I1104" s="45">
        <v>1308</v>
      </c>
      <c r="J1104" s="5" t="s">
        <v>2782</v>
      </c>
      <c r="K1104" s="5" t="s">
        <v>2314</v>
      </c>
      <c r="L1104" s="5" t="s">
        <v>2653</v>
      </c>
      <c r="M1104" s="5" t="s">
        <v>1813</v>
      </c>
      <c r="Y1104" s="219">
        <v>48</v>
      </c>
      <c r="Z1104" s="172">
        <v>4</v>
      </c>
      <c r="AA1104" s="172">
        <v>57</v>
      </c>
      <c r="AB1104" s="5" t="s">
        <v>1593</v>
      </c>
    </row>
    <row r="1105" spans="1:29">
      <c r="A1105" s="5">
        <v>1097</v>
      </c>
      <c r="B1105" s="5" t="s">
        <v>1342</v>
      </c>
      <c r="C1105" s="5" t="s">
        <v>3579</v>
      </c>
      <c r="D1105" s="5">
        <v>639</v>
      </c>
      <c r="E1105" s="5">
        <v>198.7</v>
      </c>
      <c r="F1105" s="179">
        <v>7.9508249779462403</v>
      </c>
      <c r="G1105" s="179">
        <v>46.938242702793737</v>
      </c>
      <c r="H1105" s="6">
        <v>920</v>
      </c>
      <c r="I1105" s="5">
        <v>935</v>
      </c>
      <c r="J1105" s="5" t="s">
        <v>2783</v>
      </c>
      <c r="K1105" s="5" t="s">
        <v>2314</v>
      </c>
      <c r="L1105" s="5" t="s">
        <v>2653</v>
      </c>
      <c r="M1105" s="5" t="s">
        <v>1813</v>
      </c>
      <c r="Y1105" s="219">
        <v>39</v>
      </c>
      <c r="Z1105" s="172">
        <v>3</v>
      </c>
      <c r="AA1105" s="172">
        <v>61</v>
      </c>
      <c r="AB1105" s="5" t="s">
        <v>1593</v>
      </c>
    </row>
    <row r="1106" spans="1:29">
      <c r="A1106" s="5">
        <v>1098</v>
      </c>
      <c r="B1106" s="5" t="s">
        <v>1343</v>
      </c>
      <c r="C1106" s="5" t="s">
        <v>3580</v>
      </c>
      <c r="D1106" s="5">
        <v>679.57500000000005</v>
      </c>
      <c r="E1106" s="5">
        <v>214.35</v>
      </c>
      <c r="F1106" s="179">
        <v>8.4863947498799828</v>
      </c>
      <c r="G1106" s="179">
        <v>47.075383049641907</v>
      </c>
      <c r="H1106" s="6">
        <v>540</v>
      </c>
      <c r="I1106" s="5">
        <v>515</v>
      </c>
      <c r="J1106" s="5" t="s">
        <v>2784</v>
      </c>
      <c r="K1106" s="5" t="s">
        <v>2314</v>
      </c>
      <c r="L1106" s="5" t="s">
        <v>2653</v>
      </c>
      <c r="M1106" s="5" t="s">
        <v>1827</v>
      </c>
      <c r="Y1106" s="219">
        <v>138</v>
      </c>
      <c r="Z1106" s="172">
        <v>11</v>
      </c>
      <c r="AA1106" s="172">
        <v>76</v>
      </c>
      <c r="AB1106" s="5" t="s">
        <v>1593</v>
      </c>
    </row>
    <row r="1107" spans="1:29">
      <c r="A1107" s="5">
        <v>1099</v>
      </c>
      <c r="B1107" s="5" t="s">
        <v>4446</v>
      </c>
      <c r="C1107" s="5" t="s">
        <v>3581</v>
      </c>
      <c r="D1107" s="5">
        <v>653.65</v>
      </c>
      <c r="E1107" s="5">
        <v>205.92500000000001</v>
      </c>
      <c r="F1107" s="179">
        <v>8.1440677540022062</v>
      </c>
      <c r="G1107" s="179">
        <v>47.002208737639023</v>
      </c>
      <c r="H1107" s="6">
        <v>715</v>
      </c>
      <c r="I1107" s="5">
        <v>710</v>
      </c>
      <c r="J1107" s="5" t="s">
        <v>3883</v>
      </c>
      <c r="K1107" s="5" t="s">
        <v>2314</v>
      </c>
      <c r="L1107" s="5" t="s">
        <v>2653</v>
      </c>
      <c r="M1107" s="5" t="s">
        <v>1813</v>
      </c>
      <c r="Y1107" s="219">
        <v>99</v>
      </c>
      <c r="Z1107" s="172">
        <v>9</v>
      </c>
      <c r="AA1107" s="172">
        <v>53</v>
      </c>
      <c r="AB1107" s="5" t="s">
        <v>1593</v>
      </c>
    </row>
    <row r="1108" spans="1:29">
      <c r="A1108" s="5">
        <v>1100</v>
      </c>
      <c r="B1108" s="5" t="s">
        <v>4447</v>
      </c>
      <c r="C1108" s="5" t="s">
        <v>3582</v>
      </c>
      <c r="D1108" s="5">
        <v>739.1</v>
      </c>
      <c r="E1108" s="5">
        <v>236.5</v>
      </c>
      <c r="F1108" s="179">
        <v>9.2767670432444405</v>
      </c>
      <c r="G1108" s="179">
        <v>47.264742802514213</v>
      </c>
      <c r="H1108" s="6">
        <v>1470</v>
      </c>
      <c r="I1108" s="45">
        <v>1478.5</v>
      </c>
      <c r="J1108" s="5" t="s">
        <v>2785</v>
      </c>
      <c r="K1108" s="5" t="s">
        <v>2314</v>
      </c>
      <c r="L1108" s="5" t="s">
        <v>3256</v>
      </c>
      <c r="M1108" s="5" t="s">
        <v>1605</v>
      </c>
      <c r="Y1108" s="219">
        <v>177</v>
      </c>
      <c r="Z1108" s="172">
        <v>11</v>
      </c>
      <c r="AA1108" s="172">
        <v>59</v>
      </c>
      <c r="AB1108" s="5" t="s">
        <v>1593</v>
      </c>
    </row>
    <row r="1109" spans="1:29">
      <c r="A1109" s="5">
        <v>1101</v>
      </c>
      <c r="B1109" s="5" t="s">
        <v>4448</v>
      </c>
      <c r="C1109" s="5" t="s">
        <v>3583</v>
      </c>
      <c r="D1109" s="5">
        <v>714.6</v>
      </c>
      <c r="E1109" s="5">
        <v>233.7</v>
      </c>
      <c r="F1109" s="179">
        <v>8.9523856700428173</v>
      </c>
      <c r="G1109" s="179">
        <v>47.244269384627117</v>
      </c>
      <c r="H1109" s="6">
        <v>520</v>
      </c>
      <c r="I1109" s="45">
        <v>529.5</v>
      </c>
      <c r="J1109" s="5" t="s">
        <v>2786</v>
      </c>
      <c r="K1109" s="5" t="s">
        <v>2314</v>
      </c>
      <c r="L1109" s="5" t="s">
        <v>2653</v>
      </c>
      <c r="M1109" s="5" t="s">
        <v>1628</v>
      </c>
      <c r="Y1109" s="219">
        <v>145</v>
      </c>
      <c r="Z1109" s="172">
        <v>10</v>
      </c>
      <c r="AA1109" s="172">
        <v>60</v>
      </c>
      <c r="AB1109" s="5" t="s">
        <v>1593</v>
      </c>
    </row>
    <row r="1110" spans="1:29">
      <c r="A1110" s="5">
        <v>1102</v>
      </c>
      <c r="B1110" s="5" t="s">
        <v>4449</v>
      </c>
      <c r="C1110" s="5" t="s">
        <v>5531</v>
      </c>
      <c r="D1110" s="5">
        <v>713.3</v>
      </c>
      <c r="E1110" s="5">
        <v>247.9</v>
      </c>
      <c r="F1110" s="179">
        <v>8.9388028814294138</v>
      </c>
      <c r="G1110" s="179">
        <v>47.372191915754087</v>
      </c>
      <c r="H1110" s="6">
        <v>960</v>
      </c>
      <c r="I1110" s="45">
        <v>973</v>
      </c>
      <c r="J1110" s="5" t="s">
        <v>2787</v>
      </c>
      <c r="K1110" s="5" t="s">
        <v>2314</v>
      </c>
      <c r="L1110" s="5" t="s">
        <v>2653</v>
      </c>
      <c r="M1110" s="5" t="s">
        <v>1628</v>
      </c>
      <c r="Y1110" s="219">
        <v>86</v>
      </c>
      <c r="Z1110" s="172">
        <v>8</v>
      </c>
      <c r="AA1110" s="172">
        <v>60</v>
      </c>
      <c r="AB1110" s="5" t="s">
        <v>1593</v>
      </c>
    </row>
    <row r="1111" spans="1:29">
      <c r="A1111" s="5">
        <v>1103</v>
      </c>
      <c r="B1111" s="5" t="s">
        <v>4450</v>
      </c>
      <c r="C1111" s="5" t="s">
        <v>5532</v>
      </c>
      <c r="D1111" s="5">
        <v>639</v>
      </c>
      <c r="E1111" s="5">
        <v>206.5</v>
      </c>
      <c r="F1111" s="179">
        <v>7.9514943557826392</v>
      </c>
      <c r="G1111" s="179">
        <v>47.00840349411861</v>
      </c>
      <c r="H1111" s="6">
        <v>1310</v>
      </c>
      <c r="I1111" s="45">
        <v>1308</v>
      </c>
      <c r="J1111" s="5" t="s">
        <v>2782</v>
      </c>
      <c r="K1111" s="5" t="s">
        <v>2314</v>
      </c>
      <c r="L1111" s="5" t="s">
        <v>3256</v>
      </c>
      <c r="M1111" s="5" t="s">
        <v>1813</v>
      </c>
      <c r="Y1111" s="219">
        <v>135</v>
      </c>
      <c r="Z1111" s="172">
        <v>10</v>
      </c>
      <c r="AA1111" s="172">
        <v>56</v>
      </c>
      <c r="AB1111" s="5" t="s">
        <v>1593</v>
      </c>
    </row>
    <row r="1112" spans="1:29">
      <c r="A1112" s="5">
        <v>1104</v>
      </c>
      <c r="B1112" s="5" t="s">
        <v>4451</v>
      </c>
      <c r="C1112" s="5" t="s">
        <v>5534</v>
      </c>
      <c r="D1112" s="5">
        <v>728.6</v>
      </c>
      <c r="E1112" s="5">
        <v>230.5</v>
      </c>
      <c r="F1112" s="179">
        <v>9.1363439414183016</v>
      </c>
      <c r="G1112" s="179">
        <v>47.212916046551683</v>
      </c>
      <c r="H1112" s="6">
        <v>980</v>
      </c>
      <c r="I1112" s="5">
        <v>998</v>
      </c>
      <c r="J1112" s="5" t="s">
        <v>2789</v>
      </c>
      <c r="K1112" s="5" t="s">
        <v>2314</v>
      </c>
      <c r="L1112" s="5" t="s">
        <v>2653</v>
      </c>
      <c r="M1112" s="5" t="s">
        <v>1034</v>
      </c>
      <c r="Y1112" s="219">
        <v>111</v>
      </c>
      <c r="Z1112" s="172">
        <v>10</v>
      </c>
      <c r="AA1112" s="172">
        <v>54</v>
      </c>
      <c r="AB1112" s="5" t="s">
        <v>1593</v>
      </c>
    </row>
    <row r="1113" spans="1:29">
      <c r="A1113" s="5">
        <v>1105</v>
      </c>
      <c r="B1113" s="5" t="s">
        <v>4452</v>
      </c>
      <c r="C1113" s="5" t="s">
        <v>5642</v>
      </c>
      <c r="D1113" s="5">
        <v>739.1</v>
      </c>
      <c r="E1113" s="5">
        <v>236.5</v>
      </c>
      <c r="F1113" s="179">
        <v>9.2767670432444405</v>
      </c>
      <c r="G1113" s="179">
        <v>47.264742802514213</v>
      </c>
      <c r="H1113" s="6">
        <v>1470</v>
      </c>
      <c r="I1113" s="45">
        <v>1478.5</v>
      </c>
      <c r="J1113" s="5" t="s">
        <v>2785</v>
      </c>
      <c r="K1113" s="5" t="s">
        <v>2314</v>
      </c>
      <c r="L1113" s="5" t="s">
        <v>2653</v>
      </c>
      <c r="M1113" s="5" t="s">
        <v>1605</v>
      </c>
      <c r="Y1113" s="219">
        <v>167</v>
      </c>
      <c r="Z1113" s="172">
        <v>6</v>
      </c>
      <c r="AA1113" s="172">
        <v>61</v>
      </c>
      <c r="AB1113" s="5" t="s">
        <v>1593</v>
      </c>
    </row>
    <row r="1114" spans="1:29">
      <c r="A1114" s="5">
        <v>1106</v>
      </c>
      <c r="B1114" s="5" t="s">
        <v>4453</v>
      </c>
      <c r="C1114" s="5" t="s">
        <v>5886</v>
      </c>
      <c r="D1114" s="5">
        <v>679.5</v>
      </c>
      <c r="E1114" s="5">
        <v>210</v>
      </c>
      <c r="F1114" s="179">
        <v>8.4846439716651396</v>
      </c>
      <c r="G1114" s="179">
        <v>47.036267164843743</v>
      </c>
      <c r="H1114" s="6">
        <v>1480</v>
      </c>
      <c r="I1114" s="45">
        <v>1500.5</v>
      </c>
      <c r="J1114" s="5" t="s">
        <v>2788</v>
      </c>
      <c r="K1114" s="5" t="s">
        <v>2314</v>
      </c>
      <c r="L1114" s="5" t="s">
        <v>2653</v>
      </c>
      <c r="M1114" s="5" t="s">
        <v>1827</v>
      </c>
      <c r="Y1114" s="219">
        <v>140</v>
      </c>
      <c r="Z1114" s="172">
        <v>11</v>
      </c>
      <c r="AA1114" s="172">
        <v>60</v>
      </c>
      <c r="AB1114" s="5" t="s">
        <v>1593</v>
      </c>
    </row>
    <row r="1115" spans="1:29">
      <c r="A1115" s="5">
        <v>1107</v>
      </c>
      <c r="B1115" s="5" t="s">
        <v>4454</v>
      </c>
      <c r="C1115" s="5" t="s">
        <v>5887</v>
      </c>
      <c r="D1115" s="5">
        <v>728.3</v>
      </c>
      <c r="E1115" s="5">
        <v>228.9</v>
      </c>
      <c r="F1115" s="179">
        <v>9.1319289580493948</v>
      </c>
      <c r="G1115" s="179">
        <v>47.198586132614459</v>
      </c>
      <c r="H1115" s="6">
        <v>1350</v>
      </c>
      <c r="I1115" s="5">
        <v>1348</v>
      </c>
      <c r="J1115" s="5" t="s">
        <v>3017</v>
      </c>
      <c r="K1115" s="5" t="s">
        <v>2314</v>
      </c>
      <c r="L1115" s="5" t="s">
        <v>2653</v>
      </c>
      <c r="M1115" s="5" t="s">
        <v>1034</v>
      </c>
      <c r="Y1115" s="219">
        <v>196</v>
      </c>
      <c r="Z1115" s="172">
        <v>11</v>
      </c>
      <c r="AA1115" s="172">
        <v>60</v>
      </c>
      <c r="AB1115" s="5" t="s">
        <v>1593</v>
      </c>
    </row>
    <row r="1116" spans="1:29">
      <c r="A1116" s="5">
        <v>1108</v>
      </c>
      <c r="B1116" s="5" t="s">
        <v>4455</v>
      </c>
      <c r="C1116" s="5" t="s">
        <v>2780</v>
      </c>
      <c r="D1116" s="5">
        <v>636.29999999999995</v>
      </c>
      <c r="E1116" s="5">
        <v>188.3</v>
      </c>
      <c r="F1116" s="179">
        <v>7.9145384969836812</v>
      </c>
      <c r="G1116" s="179">
        <v>46.844846439173715</v>
      </c>
      <c r="H1116" s="6">
        <v>1095</v>
      </c>
      <c r="I1116" s="5">
        <v>1051</v>
      </c>
      <c r="J1116" s="5" t="s">
        <v>3018</v>
      </c>
      <c r="K1116" s="5" t="s">
        <v>2314</v>
      </c>
      <c r="L1116" s="5" t="s">
        <v>2653</v>
      </c>
      <c r="M1116" s="5" t="s">
        <v>1813</v>
      </c>
      <c r="Y1116" s="219">
        <v>145</v>
      </c>
      <c r="Z1116" s="172">
        <v>10</v>
      </c>
      <c r="AA1116" s="172">
        <v>65</v>
      </c>
      <c r="AB1116" s="5" t="s">
        <v>1593</v>
      </c>
    </row>
    <row r="1117" spans="1:29">
      <c r="A1117" s="5">
        <v>1109</v>
      </c>
      <c r="B1117" s="5" t="s">
        <v>4456</v>
      </c>
      <c r="C1117" s="5" t="s">
        <v>3584</v>
      </c>
      <c r="D1117" s="5">
        <v>714.6</v>
      </c>
      <c r="E1117" s="5">
        <v>233.7</v>
      </c>
      <c r="F1117" s="179">
        <v>8.9523856700428173</v>
      </c>
      <c r="G1117" s="179">
        <v>47.244269384627117</v>
      </c>
      <c r="H1117" s="6">
        <v>520</v>
      </c>
      <c r="I1117" s="45">
        <v>529.5</v>
      </c>
      <c r="J1117" s="5" t="s">
        <v>2786</v>
      </c>
      <c r="K1117" s="5" t="s">
        <v>2314</v>
      </c>
      <c r="L1117" s="5" t="s">
        <v>1595</v>
      </c>
      <c r="M1117" s="5" t="s">
        <v>1628</v>
      </c>
      <c r="Y1117" s="219">
        <v>119</v>
      </c>
      <c r="Z1117" s="172">
        <v>5</v>
      </c>
      <c r="AA1117" s="172">
        <v>47</v>
      </c>
      <c r="AB1117" s="5" t="s">
        <v>4442</v>
      </c>
      <c r="AC1117" s="5" t="s">
        <v>4654</v>
      </c>
    </row>
    <row r="1118" spans="1:29">
      <c r="A1118" s="5">
        <v>1110</v>
      </c>
      <c r="B1118" s="5" t="s">
        <v>4457</v>
      </c>
      <c r="C1118" s="5" t="s">
        <v>5533</v>
      </c>
      <c r="D1118" s="5">
        <v>679.5</v>
      </c>
      <c r="E1118" s="5">
        <v>210</v>
      </c>
      <c r="F1118" s="179">
        <v>8.4846439716651396</v>
      </c>
      <c r="G1118" s="179">
        <v>47.036267164843743</v>
      </c>
      <c r="H1118" s="6">
        <v>1480</v>
      </c>
      <c r="I1118" s="45">
        <v>1500.5</v>
      </c>
      <c r="J1118" s="5" t="s">
        <v>2788</v>
      </c>
      <c r="K1118" s="5" t="s">
        <v>2314</v>
      </c>
      <c r="L1118" s="5" t="s">
        <v>1595</v>
      </c>
      <c r="M1118" s="5" t="s">
        <v>1827</v>
      </c>
      <c r="Y1118" s="219">
        <v>158</v>
      </c>
      <c r="Z1118" s="172">
        <v>7</v>
      </c>
      <c r="AA1118" s="172">
        <v>25</v>
      </c>
      <c r="AB1118" s="5" t="s">
        <v>4442</v>
      </c>
      <c r="AC1118" s="5" t="s">
        <v>4033</v>
      </c>
    </row>
    <row r="1119" spans="1:29">
      <c r="A1119" s="5">
        <v>1111</v>
      </c>
      <c r="B1119" s="5" t="s">
        <v>4458</v>
      </c>
      <c r="C1119" s="5" t="s">
        <v>5641</v>
      </c>
      <c r="D1119" s="5">
        <v>713.3</v>
      </c>
      <c r="E1119" s="5">
        <v>247.9</v>
      </c>
      <c r="F1119" s="179">
        <v>8.9388028814294138</v>
      </c>
      <c r="G1119" s="179">
        <v>47.372191915754087</v>
      </c>
      <c r="H1119" s="6">
        <v>960</v>
      </c>
      <c r="I1119" s="45">
        <v>973</v>
      </c>
      <c r="J1119" s="5" t="s">
        <v>2787</v>
      </c>
      <c r="K1119" s="5" t="s">
        <v>2314</v>
      </c>
      <c r="L1119" s="5" t="s">
        <v>1812</v>
      </c>
      <c r="M1119" s="5" t="s">
        <v>1628</v>
      </c>
      <c r="Y1119" s="219">
        <v>193</v>
      </c>
      <c r="Z1119" s="172">
        <v>7</v>
      </c>
      <c r="AA1119" s="172">
        <v>57</v>
      </c>
      <c r="AB1119" s="5" t="s">
        <v>4442</v>
      </c>
      <c r="AC1119" s="5" t="s">
        <v>4655</v>
      </c>
    </row>
    <row r="1120" spans="1:29">
      <c r="A1120" s="5">
        <v>1112</v>
      </c>
      <c r="B1120" s="5" t="s">
        <v>4459</v>
      </c>
      <c r="C1120" s="5" t="s">
        <v>5885</v>
      </c>
      <c r="D1120" s="5">
        <v>621.9</v>
      </c>
      <c r="E1120" s="5">
        <v>181.45</v>
      </c>
      <c r="F1120" s="179">
        <v>7.7254252655914781</v>
      </c>
      <c r="G1120" s="179">
        <v>46.783858077219818</v>
      </c>
      <c r="H1120" s="6">
        <v>795</v>
      </c>
      <c r="I1120" s="5">
        <v>815</v>
      </c>
      <c r="J1120" s="5" t="s">
        <v>2790</v>
      </c>
      <c r="K1120" s="5" t="s">
        <v>2314</v>
      </c>
      <c r="L1120" s="5" t="s">
        <v>1811</v>
      </c>
      <c r="M1120" s="5" t="s">
        <v>1813</v>
      </c>
      <c r="Y1120" s="219">
        <v>168</v>
      </c>
      <c r="Z1120" s="172">
        <v>6</v>
      </c>
      <c r="AA1120" s="172">
        <v>63</v>
      </c>
      <c r="AB1120" s="5" t="s">
        <v>4442</v>
      </c>
      <c r="AC1120" s="5" t="s">
        <v>4653</v>
      </c>
    </row>
    <row r="1121" spans="1:29">
      <c r="A1121" s="5">
        <v>1113</v>
      </c>
      <c r="B1121" s="5" t="s">
        <v>4460</v>
      </c>
      <c r="C1121" s="5" t="s">
        <v>5311</v>
      </c>
      <c r="D1121" s="5">
        <v>777.42600000000004</v>
      </c>
      <c r="E1121" s="5">
        <v>264.06099999999998</v>
      </c>
      <c r="F1121" s="179">
        <v>9.7938927975944043</v>
      </c>
      <c r="G1121" s="179">
        <v>47.503337667646583</v>
      </c>
      <c r="H1121" s="6">
        <v>680</v>
      </c>
      <c r="I1121" s="5">
        <v>707</v>
      </c>
      <c r="J1121" s="5" t="s">
        <v>1037</v>
      </c>
      <c r="K1121" s="5" t="s">
        <v>2314</v>
      </c>
      <c r="L1121" s="5" t="s">
        <v>2653</v>
      </c>
      <c r="M1121" s="5" t="s">
        <v>1038</v>
      </c>
      <c r="Y1121" s="219">
        <v>119</v>
      </c>
      <c r="Z1121" s="172">
        <v>11</v>
      </c>
      <c r="AA1121" s="172">
        <v>60</v>
      </c>
      <c r="AB1121" s="5" t="s">
        <v>1036</v>
      </c>
    </row>
    <row r="1122" spans="1:29">
      <c r="A1122" s="5">
        <v>1114</v>
      </c>
      <c r="B1122" s="5" t="s">
        <v>4461</v>
      </c>
      <c r="C1122" s="5" t="s">
        <v>2241</v>
      </c>
      <c r="D1122" s="5">
        <v>623.04999999999995</v>
      </c>
      <c r="E1122" s="5">
        <v>179.6</v>
      </c>
      <c r="F1122" s="179">
        <v>7.7403916175668508</v>
      </c>
      <c r="G1122" s="179">
        <v>46.767177864439155</v>
      </c>
      <c r="H1122" s="6">
        <v>980</v>
      </c>
      <c r="I1122" s="45">
        <v>955</v>
      </c>
      <c r="K1122" s="5" t="s">
        <v>2314</v>
      </c>
      <c r="L1122" s="5" t="s">
        <v>829</v>
      </c>
      <c r="M1122" s="5" t="s">
        <v>1813</v>
      </c>
      <c r="Y1122" s="219">
        <v>111</v>
      </c>
      <c r="Z1122" s="172">
        <v>5</v>
      </c>
      <c r="AA1122" s="172">
        <v>40</v>
      </c>
      <c r="AB1122" s="5" t="s">
        <v>1036</v>
      </c>
    </row>
    <row r="1123" spans="1:29">
      <c r="A1123" s="5">
        <v>1115</v>
      </c>
      <c r="B1123" s="5" t="s">
        <v>4462</v>
      </c>
      <c r="C1123" s="5" t="s">
        <v>5312</v>
      </c>
      <c r="D1123" s="5">
        <v>739.1</v>
      </c>
      <c r="E1123" s="5">
        <v>236.5</v>
      </c>
      <c r="F1123" s="179">
        <v>9.2767670432444405</v>
      </c>
      <c r="G1123" s="179">
        <v>47.264742802514213</v>
      </c>
      <c r="H1123" s="6">
        <v>1470</v>
      </c>
      <c r="I1123" s="45">
        <v>1478.5</v>
      </c>
      <c r="K1123" s="5" t="s">
        <v>2314</v>
      </c>
      <c r="L1123" s="5" t="s">
        <v>830</v>
      </c>
      <c r="M1123" s="5" t="s">
        <v>1605</v>
      </c>
      <c r="Y1123" s="219">
        <v>155</v>
      </c>
      <c r="Z1123" s="172">
        <v>7</v>
      </c>
      <c r="AA1123" s="172">
        <v>25</v>
      </c>
      <c r="AB1123" s="5" t="s">
        <v>1036</v>
      </c>
    </row>
    <row r="1124" spans="1:29">
      <c r="A1124" s="5">
        <v>1116</v>
      </c>
      <c r="B1124" s="5" t="s">
        <v>4673</v>
      </c>
      <c r="C1124" s="5" t="s">
        <v>2251</v>
      </c>
      <c r="D1124" s="5">
        <v>787.35900000000004</v>
      </c>
      <c r="E1124" s="5">
        <v>154.19</v>
      </c>
      <c r="F1124" s="179">
        <v>9.8802724814271485</v>
      </c>
      <c r="G1124" s="179">
        <v>46.512776761520847</v>
      </c>
      <c r="H1124" s="6">
        <v>1720</v>
      </c>
      <c r="I1124" s="5">
        <v>1730</v>
      </c>
      <c r="J1124" s="5" t="s">
        <v>1035</v>
      </c>
      <c r="K1124" s="5" t="s">
        <v>2314</v>
      </c>
      <c r="L1124" s="5" t="s">
        <v>828</v>
      </c>
      <c r="M1124" s="5" t="s">
        <v>827</v>
      </c>
      <c r="Y1124" s="219">
        <v>70</v>
      </c>
      <c r="Z1124" s="172">
        <v>3</v>
      </c>
      <c r="AA1124" s="172">
        <v>20</v>
      </c>
      <c r="AB1124" s="5" t="s">
        <v>1036</v>
      </c>
    </row>
    <row r="1125" spans="1:29">
      <c r="A1125" s="5">
        <v>1117</v>
      </c>
      <c r="B1125" s="5" t="s">
        <v>4674</v>
      </c>
      <c r="C1125" s="5" t="s">
        <v>2252</v>
      </c>
      <c r="D1125" s="5">
        <v>721.3</v>
      </c>
      <c r="E1125" s="5">
        <v>76.599999999999994</v>
      </c>
      <c r="F1125" s="179">
        <v>8.9995862981170767</v>
      </c>
      <c r="G1125" s="179">
        <v>45.83018978108867</v>
      </c>
      <c r="H1125" s="6">
        <v>320</v>
      </c>
      <c r="I1125" s="5">
        <v>348</v>
      </c>
      <c r="K1125" s="5" t="s">
        <v>2314</v>
      </c>
      <c r="L1125" s="5" t="s">
        <v>2653</v>
      </c>
      <c r="M1125" s="5" t="s">
        <v>3810</v>
      </c>
      <c r="Y1125" s="219">
        <v>38.9</v>
      </c>
      <c r="Z1125" s="172">
        <v>2</v>
      </c>
      <c r="AA1125" s="172">
        <v>53</v>
      </c>
      <c r="AB1125" s="5" t="s">
        <v>1036</v>
      </c>
    </row>
    <row r="1126" spans="1:29">
      <c r="A1126" s="5">
        <v>1118</v>
      </c>
      <c r="B1126" s="5" t="s">
        <v>4675</v>
      </c>
      <c r="C1126" s="5" t="s">
        <v>2253</v>
      </c>
      <c r="D1126" s="5">
        <v>714.45</v>
      </c>
      <c r="E1126" s="5">
        <v>75.7</v>
      </c>
      <c r="F1126" s="179">
        <v>8.9112422485550624</v>
      </c>
      <c r="G1126" s="179">
        <v>45.823286419159928</v>
      </c>
      <c r="H1126" s="6">
        <v>390</v>
      </c>
      <c r="I1126" s="5">
        <v>384</v>
      </c>
      <c r="K1126" s="5" t="s">
        <v>2314</v>
      </c>
      <c r="L1126" s="5" t="s">
        <v>2653</v>
      </c>
      <c r="M1126" s="5" t="s">
        <v>3810</v>
      </c>
      <c r="Y1126" s="219">
        <v>32.200000000000003</v>
      </c>
      <c r="Z1126" s="172">
        <v>1.2</v>
      </c>
      <c r="AA1126" s="172">
        <v>60</v>
      </c>
      <c r="AB1126" s="5" t="s">
        <v>1036</v>
      </c>
    </row>
    <row r="1127" spans="1:29">
      <c r="A1127" s="5">
        <v>1119</v>
      </c>
      <c r="B1127" s="5" t="s">
        <v>4676</v>
      </c>
      <c r="C1127" s="5" t="s">
        <v>2254</v>
      </c>
      <c r="D1127" s="5">
        <v>724.65</v>
      </c>
      <c r="E1127" s="5">
        <v>71.099999999999994</v>
      </c>
      <c r="F1127" s="179">
        <v>9.0412388028726518</v>
      </c>
      <c r="G1127" s="179">
        <v>45.780119697296463</v>
      </c>
      <c r="H1127" s="6">
        <v>320</v>
      </c>
      <c r="I1127" s="5">
        <v>316</v>
      </c>
      <c r="K1127" s="5" t="s">
        <v>2314</v>
      </c>
      <c r="L1127" s="5" t="s">
        <v>2653</v>
      </c>
      <c r="M1127" s="5" t="s">
        <v>3810</v>
      </c>
      <c r="Y1127" s="219">
        <v>33.6</v>
      </c>
      <c r="Z1127" s="172">
        <v>1.5</v>
      </c>
      <c r="AA1127" s="172">
        <v>59</v>
      </c>
      <c r="AB1127" s="5" t="s">
        <v>1036</v>
      </c>
    </row>
    <row r="1128" spans="1:29">
      <c r="A1128" s="5">
        <v>1120</v>
      </c>
      <c r="B1128" s="5" t="s">
        <v>4677</v>
      </c>
      <c r="C1128" s="5" t="s">
        <v>3914</v>
      </c>
      <c r="D1128" s="5">
        <v>978.70699999999999</v>
      </c>
      <c r="E1128" s="5">
        <v>204.541</v>
      </c>
      <c r="F1128" s="179">
        <v>12.410561242408837</v>
      </c>
      <c r="G1128" s="179">
        <v>46.883893434901452</v>
      </c>
      <c r="H1128" s="6">
        <v>2100</v>
      </c>
      <c r="I1128" s="5">
        <v>2482</v>
      </c>
      <c r="K1128" s="5" t="s">
        <v>2314</v>
      </c>
      <c r="M1128" s="5" t="s">
        <v>3556</v>
      </c>
      <c r="Y1128" s="219">
        <v>78</v>
      </c>
      <c r="Z1128" s="172">
        <v>6</v>
      </c>
      <c r="AA1128" s="172">
        <v>20</v>
      </c>
      <c r="AB1128" s="5" t="s">
        <v>2121</v>
      </c>
      <c r="AC1128" s="5" t="s">
        <v>1861</v>
      </c>
    </row>
    <row r="1129" spans="1:29">
      <c r="A1129" s="5">
        <v>1121</v>
      </c>
      <c r="B1129" s="5" t="s">
        <v>4678</v>
      </c>
      <c r="C1129" s="5" t="s">
        <v>1201</v>
      </c>
      <c r="D1129" s="5">
        <v>940.57500000000005</v>
      </c>
      <c r="E1129" s="5">
        <v>193.786</v>
      </c>
      <c r="F1129" s="179">
        <v>11.90301876394753</v>
      </c>
      <c r="G1129" s="179">
        <v>46.807965564361709</v>
      </c>
      <c r="H1129" s="46"/>
      <c r="I1129" s="5">
        <v>954</v>
      </c>
      <c r="J1129" s="5" t="s">
        <v>3020</v>
      </c>
      <c r="K1129" s="5" t="s">
        <v>2314</v>
      </c>
      <c r="M1129" s="5" t="s">
        <v>1116</v>
      </c>
      <c r="Y1129" s="219">
        <v>128.4</v>
      </c>
      <c r="Z1129" s="172">
        <v>6.9</v>
      </c>
      <c r="AA1129" s="172">
        <v>20</v>
      </c>
      <c r="AB1129" s="5" t="s">
        <v>1117</v>
      </c>
      <c r="AC1129" s="5" t="s">
        <v>3566</v>
      </c>
    </row>
    <row r="1130" spans="1:29">
      <c r="A1130" s="5">
        <v>1122</v>
      </c>
      <c r="B1130" s="5" t="s">
        <v>4679</v>
      </c>
      <c r="C1130" s="5" t="s">
        <v>1202</v>
      </c>
      <c r="D1130" s="5">
        <v>940.97500000000002</v>
      </c>
      <c r="E1130" s="5">
        <v>193.47499999999999</v>
      </c>
      <c r="F1130" s="179">
        <v>11.908018198995951</v>
      </c>
      <c r="G1130" s="179">
        <v>46.804967525170724</v>
      </c>
      <c r="H1130" s="46"/>
      <c r="I1130" s="5">
        <v>951</v>
      </c>
      <c r="J1130" s="5" t="s">
        <v>3020</v>
      </c>
      <c r="K1130" s="5" t="s">
        <v>2314</v>
      </c>
      <c r="M1130" s="5" t="s">
        <v>1116</v>
      </c>
      <c r="Y1130" s="219">
        <v>119.2</v>
      </c>
      <c r="Z1130" s="172">
        <v>5.5</v>
      </c>
      <c r="AA1130" s="172">
        <v>20</v>
      </c>
      <c r="AB1130" s="5" t="s">
        <v>1117</v>
      </c>
      <c r="AC1130" s="5" t="s">
        <v>3566</v>
      </c>
    </row>
    <row r="1131" spans="1:29">
      <c r="A1131" s="5">
        <v>1123</v>
      </c>
      <c r="B1131" s="5" t="s">
        <v>4680</v>
      </c>
      <c r="C1131" s="5" t="s">
        <v>988</v>
      </c>
      <c r="D1131" s="5">
        <v>941.15300000000002</v>
      </c>
      <c r="E1131" s="5">
        <v>194.376</v>
      </c>
      <c r="F1131" s="179">
        <v>11.911020782157212</v>
      </c>
      <c r="G1131" s="179">
        <v>46.812967957265251</v>
      </c>
      <c r="H1131" s="46"/>
      <c r="I1131" s="5">
        <v>957</v>
      </c>
      <c r="J1131" s="5" t="s">
        <v>3020</v>
      </c>
      <c r="K1131" s="5" t="s">
        <v>2314</v>
      </c>
      <c r="M1131" s="5" t="s">
        <v>1116</v>
      </c>
      <c r="Y1131" s="219">
        <v>113.2</v>
      </c>
      <c r="Z1131" s="172">
        <v>7.6</v>
      </c>
      <c r="AA1131" s="172">
        <v>20</v>
      </c>
      <c r="AB1131" s="5" t="s">
        <v>1117</v>
      </c>
      <c r="AC1131" s="5" t="s">
        <v>3566</v>
      </c>
    </row>
    <row r="1132" spans="1:29">
      <c r="A1132" s="5">
        <v>1124</v>
      </c>
      <c r="B1132" s="5" t="s">
        <v>4681</v>
      </c>
      <c r="C1132" s="5" t="s">
        <v>989</v>
      </c>
      <c r="D1132" s="5">
        <v>941.47699999999998</v>
      </c>
      <c r="E1132" s="5">
        <v>196.06</v>
      </c>
      <c r="F1132" s="179">
        <v>11.916521434165045</v>
      </c>
      <c r="G1132" s="179">
        <v>46.827925275091815</v>
      </c>
      <c r="H1132" s="46"/>
      <c r="I1132" s="5">
        <v>1227</v>
      </c>
      <c r="J1132" s="5" t="s">
        <v>3020</v>
      </c>
      <c r="K1132" s="5" t="s">
        <v>2314</v>
      </c>
      <c r="M1132" s="5" t="s">
        <v>1116</v>
      </c>
      <c r="Y1132" s="219">
        <v>121.8</v>
      </c>
      <c r="Z1132" s="172">
        <v>7.9</v>
      </c>
      <c r="AA1132" s="172">
        <v>20</v>
      </c>
      <c r="AB1132" s="5" t="s">
        <v>1117</v>
      </c>
      <c r="AC1132" s="5" t="s">
        <v>3566</v>
      </c>
    </row>
    <row r="1133" spans="1:29">
      <c r="A1133" s="5">
        <v>1125</v>
      </c>
      <c r="B1133" s="5" t="s">
        <v>4682</v>
      </c>
      <c r="C1133" s="5" t="s">
        <v>990</v>
      </c>
      <c r="D1133" s="5">
        <v>936.58299999999997</v>
      </c>
      <c r="E1133" s="5">
        <v>195.453</v>
      </c>
      <c r="F1133" s="179">
        <v>11.852031752894209</v>
      </c>
      <c r="G1133" s="179">
        <v>46.824969903081552</v>
      </c>
      <c r="H1133" s="46"/>
      <c r="I1133" s="5">
        <v>1175</v>
      </c>
      <c r="J1133" s="5" t="s">
        <v>3021</v>
      </c>
      <c r="K1133" s="5" t="s">
        <v>2314</v>
      </c>
      <c r="M1133" s="5" t="s">
        <v>1116</v>
      </c>
      <c r="Y1133" s="219">
        <v>40.700000000000003</v>
      </c>
      <c r="Z1133" s="172">
        <v>3.3</v>
      </c>
      <c r="AA1133" s="172">
        <v>20</v>
      </c>
      <c r="AB1133" s="5" t="s">
        <v>1117</v>
      </c>
      <c r="AC1133" s="5" t="s">
        <v>3566</v>
      </c>
    </row>
    <row r="1134" spans="1:29">
      <c r="A1134" s="5">
        <v>1126</v>
      </c>
      <c r="B1134" s="5" t="s">
        <v>4683</v>
      </c>
      <c r="C1134" s="5" t="s">
        <v>3019</v>
      </c>
      <c r="D1134" s="5">
        <v>943.11500000000001</v>
      </c>
      <c r="E1134" s="5">
        <v>198.83099999999999</v>
      </c>
      <c r="F1134" s="179">
        <v>11.940042964621339</v>
      </c>
      <c r="G1134" s="179">
        <v>46.851967046191014</v>
      </c>
      <c r="H1134" s="46"/>
      <c r="I1134" s="5">
        <v>1133</v>
      </c>
      <c r="J1134" s="5" t="s">
        <v>3022</v>
      </c>
      <c r="K1134" s="5" t="s">
        <v>2314</v>
      </c>
      <c r="M1134" s="5" t="s">
        <v>1116</v>
      </c>
      <c r="Y1134" s="219">
        <v>22.2</v>
      </c>
      <c r="Z1134" s="172">
        <v>1.6</v>
      </c>
      <c r="AA1134" s="172">
        <v>20</v>
      </c>
      <c r="AB1134" s="5" t="s">
        <v>1117</v>
      </c>
      <c r="AC1134" s="5" t="s">
        <v>3566</v>
      </c>
    </row>
    <row r="1135" spans="1:29">
      <c r="A1135" s="5">
        <v>1127</v>
      </c>
      <c r="B1135" s="5" t="s">
        <v>4478</v>
      </c>
      <c r="C1135" s="5" t="s">
        <v>2792</v>
      </c>
      <c r="D1135" s="5">
        <v>953.58500000000004</v>
      </c>
      <c r="E1135" s="5">
        <v>207.79400000000001</v>
      </c>
      <c r="F1135" s="179">
        <v>12.084064242328507</v>
      </c>
      <c r="G1135" s="179">
        <v>46.926961855691779</v>
      </c>
      <c r="H1135" s="46"/>
      <c r="I1135" s="5">
        <v>2236</v>
      </c>
      <c r="J1135" s="5" t="s">
        <v>873</v>
      </c>
      <c r="K1135" s="5" t="s">
        <v>2314</v>
      </c>
      <c r="M1135" s="5" t="s">
        <v>1116</v>
      </c>
      <c r="Y1135" s="219">
        <v>27</v>
      </c>
      <c r="Z1135" s="172">
        <v>1.2</v>
      </c>
      <c r="AA1135" s="172">
        <v>20</v>
      </c>
      <c r="AB1135" s="5" t="s">
        <v>1117</v>
      </c>
      <c r="AC1135" s="5" t="s">
        <v>3566</v>
      </c>
    </row>
    <row r="1136" spans="1:29">
      <c r="A1136" s="5">
        <v>1128</v>
      </c>
      <c r="B1136" s="5" t="s">
        <v>4479</v>
      </c>
      <c r="C1136" s="5" t="s">
        <v>2793</v>
      </c>
      <c r="D1136" s="5">
        <v>943.18499999999995</v>
      </c>
      <c r="E1136" s="5">
        <v>197.61</v>
      </c>
      <c r="F1136" s="179">
        <v>11.940038592281404</v>
      </c>
      <c r="G1136" s="179">
        <v>46.840965578372725</v>
      </c>
      <c r="H1136" s="46"/>
      <c r="I1136" s="5">
        <v>1023</v>
      </c>
      <c r="J1136" s="5" t="s">
        <v>3022</v>
      </c>
      <c r="K1136" s="5" t="s">
        <v>2314</v>
      </c>
      <c r="M1136" s="5" t="s">
        <v>1116</v>
      </c>
      <c r="Y1136" s="219">
        <v>25.3</v>
      </c>
      <c r="Z1136" s="172">
        <v>1.3</v>
      </c>
      <c r="AA1136" s="172">
        <v>20</v>
      </c>
      <c r="AB1136" s="5" t="s">
        <v>1117</v>
      </c>
      <c r="AC1136" s="5" t="s">
        <v>3566</v>
      </c>
    </row>
    <row r="1137" spans="1:29">
      <c r="A1137" s="5">
        <v>1129</v>
      </c>
      <c r="B1137" s="5" t="s">
        <v>6100</v>
      </c>
      <c r="C1137" s="5" t="s">
        <v>994</v>
      </c>
      <c r="D1137" s="5">
        <v>942.65200000000004</v>
      </c>
      <c r="E1137" s="5">
        <v>197.57900000000001</v>
      </c>
      <c r="F1137" s="179">
        <v>11.933039308882677</v>
      </c>
      <c r="G1137" s="179">
        <v>46.840962226019485</v>
      </c>
      <c r="H1137" s="46"/>
      <c r="I1137" s="5">
        <v>1282</v>
      </c>
      <c r="J1137" s="5" t="s">
        <v>2506</v>
      </c>
      <c r="K1137" s="5" t="s">
        <v>2314</v>
      </c>
      <c r="M1137" s="5" t="s">
        <v>1116</v>
      </c>
      <c r="Y1137" s="219">
        <v>33.799999999999997</v>
      </c>
      <c r="Z1137" s="172">
        <v>2.4</v>
      </c>
      <c r="AA1137" s="172">
        <v>14</v>
      </c>
      <c r="AB1137" s="5" t="s">
        <v>1117</v>
      </c>
      <c r="AC1137" s="5" t="s">
        <v>3566</v>
      </c>
    </row>
    <row r="1138" spans="1:29">
      <c r="A1138" s="5">
        <v>1130</v>
      </c>
      <c r="B1138" s="5" t="s">
        <v>5322</v>
      </c>
      <c r="C1138" s="5" t="s">
        <v>995</v>
      </c>
      <c r="D1138" s="5">
        <v>946.14300000000003</v>
      </c>
      <c r="E1138" s="5">
        <v>196.667</v>
      </c>
      <c r="F1138" s="179">
        <v>11.978034888762616</v>
      </c>
      <c r="G1138" s="179">
        <v>46.830962888380945</v>
      </c>
      <c r="H1138" s="46"/>
      <c r="I1138" s="5">
        <v>1336</v>
      </c>
      <c r="J1138" s="5" t="s">
        <v>2764</v>
      </c>
      <c r="K1138" s="5" t="s">
        <v>2314</v>
      </c>
      <c r="M1138" s="5" t="s">
        <v>1116</v>
      </c>
      <c r="Y1138" s="219">
        <v>94.9</v>
      </c>
      <c r="Z1138" s="172">
        <v>6.8</v>
      </c>
      <c r="AA1138" s="172">
        <v>20</v>
      </c>
      <c r="AB1138" s="5" t="s">
        <v>1117</v>
      </c>
      <c r="AC1138" s="5" t="s">
        <v>3566</v>
      </c>
    </row>
    <row r="1139" spans="1:29">
      <c r="A1139" s="5">
        <v>1131</v>
      </c>
      <c r="B1139" s="5" t="s">
        <v>5323</v>
      </c>
      <c r="C1139" s="5" t="s">
        <v>996</v>
      </c>
      <c r="D1139" s="5">
        <v>938.64</v>
      </c>
      <c r="E1139" s="5">
        <v>195.56899999999999</v>
      </c>
      <c r="F1139" s="179">
        <v>11.879033131725489</v>
      </c>
      <c r="G1139" s="179">
        <v>46.824967012209456</v>
      </c>
      <c r="H1139" s="46"/>
      <c r="I1139" s="5">
        <v>1371</v>
      </c>
      <c r="J1139" s="5" t="s">
        <v>2763</v>
      </c>
      <c r="K1139" s="5" t="s">
        <v>2314</v>
      </c>
      <c r="M1139" s="5" t="s">
        <v>1116</v>
      </c>
      <c r="Y1139" s="219">
        <v>45</v>
      </c>
      <c r="Z1139" s="172">
        <v>2.2999999999999998</v>
      </c>
      <c r="AA1139" s="172">
        <v>20</v>
      </c>
      <c r="AB1139" s="5" t="s">
        <v>1117</v>
      </c>
      <c r="AC1139" s="5" t="s">
        <v>3566</v>
      </c>
    </row>
    <row r="1140" spans="1:29">
      <c r="A1140" s="5">
        <v>1132</v>
      </c>
      <c r="B1140" s="5" t="s">
        <v>5324</v>
      </c>
      <c r="C1140" s="5" t="s">
        <v>874</v>
      </c>
      <c r="D1140" s="5">
        <v>941.13400000000001</v>
      </c>
      <c r="E1140" s="5">
        <v>193.37299999999999</v>
      </c>
      <c r="F1140" s="179">
        <v>11.910021499932718</v>
      </c>
      <c r="G1140" s="179">
        <v>46.803969931455441</v>
      </c>
      <c r="H1140" s="46"/>
      <c r="I1140" s="5">
        <v>869</v>
      </c>
      <c r="J1140" s="5" t="s">
        <v>2762</v>
      </c>
      <c r="K1140" s="5" t="s">
        <v>2314</v>
      </c>
      <c r="M1140" s="5" t="s">
        <v>1116</v>
      </c>
      <c r="Y1140" s="219">
        <v>113.2</v>
      </c>
      <c r="Z1140" s="172">
        <v>7.1</v>
      </c>
      <c r="AA1140" s="172">
        <v>20</v>
      </c>
      <c r="AB1140" s="5" t="s">
        <v>1117</v>
      </c>
      <c r="AC1140" s="5" t="s">
        <v>3566</v>
      </c>
    </row>
    <row r="1141" spans="1:29">
      <c r="A1141" s="5">
        <v>1133</v>
      </c>
      <c r="B1141" s="5" t="s">
        <v>5325</v>
      </c>
      <c r="C1141" s="5" t="s">
        <v>997</v>
      </c>
      <c r="D1141" s="5">
        <v>943.17700000000002</v>
      </c>
      <c r="E1141" s="5">
        <v>203.066</v>
      </c>
      <c r="F1141" s="179">
        <v>11.944050885747481</v>
      </c>
      <c r="G1141" s="179">
        <v>46.889967709494535</v>
      </c>
      <c r="H1141" s="46"/>
      <c r="I1141" s="5">
        <v>944</v>
      </c>
      <c r="J1141" s="5" t="s">
        <v>3006</v>
      </c>
      <c r="K1141" s="5" t="s">
        <v>2314</v>
      </c>
      <c r="M1141" s="5" t="s">
        <v>1116</v>
      </c>
      <c r="Y1141" s="219">
        <v>21</v>
      </c>
      <c r="Z1141" s="172">
        <v>1.4</v>
      </c>
      <c r="AA1141" s="172">
        <v>20</v>
      </c>
      <c r="AB1141" s="5" t="s">
        <v>1117</v>
      </c>
      <c r="AC1141" s="5" t="s">
        <v>3566</v>
      </c>
    </row>
    <row r="1142" spans="1:29">
      <c r="A1142" s="5">
        <v>1134</v>
      </c>
      <c r="B1142" s="5" t="s">
        <v>5326</v>
      </c>
      <c r="C1142" s="5" t="s">
        <v>1219</v>
      </c>
      <c r="D1142" s="5">
        <v>943.35500000000002</v>
      </c>
      <c r="E1142" s="5">
        <v>201.29400000000001</v>
      </c>
      <c r="F1142" s="179">
        <v>11.945044059127813</v>
      </c>
      <c r="G1142" s="179">
        <v>46.873962178991441</v>
      </c>
      <c r="H1142" s="46"/>
      <c r="I1142" s="5">
        <v>852</v>
      </c>
      <c r="J1142" s="5" t="s">
        <v>3005</v>
      </c>
      <c r="K1142" s="5" t="s">
        <v>2314</v>
      </c>
      <c r="M1142" s="5" t="s">
        <v>1116</v>
      </c>
      <c r="Y1142" s="219">
        <v>25.2</v>
      </c>
      <c r="Z1142" s="172">
        <v>4.8</v>
      </c>
      <c r="AA1142" s="172">
        <v>5</v>
      </c>
      <c r="AB1142" s="5" t="s">
        <v>1117</v>
      </c>
      <c r="AC1142" s="5" t="s">
        <v>3566</v>
      </c>
    </row>
    <row r="1143" spans="1:29">
      <c r="A1143" s="5">
        <v>1135</v>
      </c>
      <c r="B1143" s="5" t="s">
        <v>5327</v>
      </c>
      <c r="C1143" s="5" t="s">
        <v>1220</v>
      </c>
      <c r="D1143" s="5">
        <v>943.43100000000004</v>
      </c>
      <c r="E1143" s="5">
        <v>199.96299999999999</v>
      </c>
      <c r="F1143" s="179">
        <v>11.945034171990475</v>
      </c>
      <c r="G1143" s="179">
        <v>46.861969774891776</v>
      </c>
      <c r="H1143" s="46"/>
      <c r="I1143" s="5">
        <v>845</v>
      </c>
      <c r="J1143" s="5" t="s">
        <v>1221</v>
      </c>
      <c r="K1143" s="5" t="s">
        <v>2314</v>
      </c>
      <c r="M1143" s="5" t="s">
        <v>1116</v>
      </c>
      <c r="Y1143" s="219">
        <v>21.7</v>
      </c>
      <c r="Z1143" s="172">
        <v>1.2</v>
      </c>
      <c r="AA1143" s="172">
        <v>20</v>
      </c>
      <c r="AB1143" s="5" t="s">
        <v>1117</v>
      </c>
      <c r="AC1143" s="5" t="s">
        <v>3566</v>
      </c>
    </row>
    <row r="1144" spans="1:29">
      <c r="A1144" s="5">
        <v>1136</v>
      </c>
      <c r="B1144" s="5" t="s">
        <v>5328</v>
      </c>
      <c r="C1144" s="5" t="s">
        <v>530</v>
      </c>
      <c r="D1144" s="5">
        <v>824.31200000000001</v>
      </c>
      <c r="E1144" s="5">
        <v>270.29199999999997</v>
      </c>
      <c r="F1144" s="179">
        <v>10.418914066416093</v>
      </c>
      <c r="G1144" s="179">
        <v>47.545010756893262</v>
      </c>
      <c r="H1144" s="6">
        <v>1010</v>
      </c>
      <c r="I1144" s="5">
        <v>1056</v>
      </c>
      <c r="K1144" s="5" t="s">
        <v>2314</v>
      </c>
      <c r="L1144" s="5" t="s">
        <v>4974</v>
      </c>
      <c r="M1144" s="5" t="s">
        <v>4787</v>
      </c>
      <c r="Y1144" s="219">
        <v>201.9</v>
      </c>
      <c r="Z1144" s="172">
        <v>8.5</v>
      </c>
      <c r="AA1144" s="172">
        <v>60</v>
      </c>
      <c r="AB1144" s="5" t="s">
        <v>526</v>
      </c>
      <c r="AC1144" s="5" t="s">
        <v>4786</v>
      </c>
    </row>
    <row r="1145" spans="1:29">
      <c r="A1145" s="5">
        <v>1137</v>
      </c>
      <c r="B1145" s="5" t="s">
        <v>5329</v>
      </c>
      <c r="C1145" s="5" t="s">
        <v>531</v>
      </c>
      <c r="D1145" s="5">
        <v>902.01099999999997</v>
      </c>
      <c r="E1145" s="5">
        <v>294.28399999999999</v>
      </c>
      <c r="F1145" s="179">
        <v>11.46611368656224</v>
      </c>
      <c r="G1145" s="179">
        <v>47.729365961284977</v>
      </c>
      <c r="H1145" s="46"/>
      <c r="I1145" s="5">
        <v>1003</v>
      </c>
      <c r="J1145" s="5" t="s">
        <v>1414</v>
      </c>
      <c r="K1145" s="5" t="s">
        <v>2314</v>
      </c>
      <c r="L1145" s="5" t="s">
        <v>5201</v>
      </c>
      <c r="M1145" s="5" t="s">
        <v>4787</v>
      </c>
      <c r="Y1145" s="219">
        <v>115.4</v>
      </c>
      <c r="Z1145" s="172">
        <v>9.1999999999999993</v>
      </c>
      <c r="AA1145" s="172">
        <v>32</v>
      </c>
      <c r="AB1145" s="5" t="s">
        <v>526</v>
      </c>
      <c r="AC1145" s="5" t="s">
        <v>4756</v>
      </c>
    </row>
    <row r="1146" spans="1:29">
      <c r="A1146" s="5">
        <v>1138</v>
      </c>
      <c r="B1146" s="5" t="s">
        <v>5330</v>
      </c>
      <c r="C1146" s="5" t="s">
        <v>4324</v>
      </c>
      <c r="D1146" s="5">
        <v>585.28099999999995</v>
      </c>
      <c r="E1146" s="5">
        <v>18.802</v>
      </c>
      <c r="F1146" s="179">
        <v>7.2509763018469187</v>
      </c>
      <c r="G1146" s="179">
        <v>45.321011460582348</v>
      </c>
      <c r="H1146" s="6">
        <v>1280</v>
      </c>
      <c r="I1146" s="5">
        <v>1747</v>
      </c>
      <c r="J1146" s="5" t="s">
        <v>4325</v>
      </c>
      <c r="K1146" s="5" t="s">
        <v>2314</v>
      </c>
      <c r="L1146" s="5" t="s">
        <v>4326</v>
      </c>
      <c r="Y1146" s="219">
        <v>32.700000000000003</v>
      </c>
      <c r="AB1146" s="5" t="s">
        <v>4327</v>
      </c>
      <c r="AC1146" s="5" t="s">
        <v>3640</v>
      </c>
    </row>
    <row r="1147" spans="1:29">
      <c r="A1147" s="5">
        <v>1139</v>
      </c>
      <c r="B1147" s="5" t="s">
        <v>5331</v>
      </c>
      <c r="C1147" s="5" t="s">
        <v>3641</v>
      </c>
      <c r="D1147" s="5">
        <v>598.84699999999998</v>
      </c>
      <c r="E1147" s="5">
        <v>1.996</v>
      </c>
      <c r="F1147" s="179">
        <v>7.4239768746445538</v>
      </c>
      <c r="G1147" s="179">
        <v>45.170021141099234</v>
      </c>
      <c r="H1147" s="6">
        <v>1000</v>
      </c>
      <c r="I1147" s="5">
        <v>681</v>
      </c>
      <c r="J1147" s="5" t="s">
        <v>3642</v>
      </c>
      <c r="K1147" s="5" t="s">
        <v>2314</v>
      </c>
      <c r="L1147" s="5" t="s">
        <v>3643</v>
      </c>
      <c r="Y1147" s="219">
        <v>33.4</v>
      </c>
      <c r="AB1147" s="5" t="s">
        <v>4327</v>
      </c>
      <c r="AC1147" s="5" t="s">
        <v>3640</v>
      </c>
    </row>
    <row r="1148" spans="1:29">
      <c r="A1148" s="5">
        <v>1140</v>
      </c>
      <c r="B1148" s="5" t="s">
        <v>5332</v>
      </c>
      <c r="C1148" s="5" t="s">
        <v>4105</v>
      </c>
      <c r="D1148" s="5">
        <v>621.78599999999994</v>
      </c>
      <c r="E1148" s="5">
        <v>53.954999999999998</v>
      </c>
      <c r="F1148" s="179">
        <v>7.717991512116626</v>
      </c>
      <c r="G1148" s="179">
        <v>45.636999833731799</v>
      </c>
      <c r="H1148" s="6">
        <v>380</v>
      </c>
      <c r="I1148" s="5">
        <v>352</v>
      </c>
      <c r="J1148" s="5" t="s">
        <v>4098</v>
      </c>
      <c r="K1148" s="5" t="s">
        <v>2314</v>
      </c>
      <c r="L1148" s="5" t="s">
        <v>4099</v>
      </c>
      <c r="Y1148" s="219">
        <v>28.2</v>
      </c>
      <c r="AB1148" s="5" t="s">
        <v>4327</v>
      </c>
      <c r="AC1148" s="5" t="s">
        <v>3640</v>
      </c>
    </row>
    <row r="1149" spans="1:29">
      <c r="A1149" s="5">
        <v>1141</v>
      </c>
      <c r="B1149" s="5" t="s">
        <v>5333</v>
      </c>
      <c r="C1149" s="5" t="s">
        <v>4100</v>
      </c>
      <c r="D1149" s="5">
        <v>627.18899999999996</v>
      </c>
      <c r="E1149" s="5">
        <v>48.863</v>
      </c>
      <c r="F1149" s="179">
        <v>7.7869819703366971</v>
      </c>
      <c r="G1149" s="179">
        <v>45.591004854835873</v>
      </c>
      <c r="H1149" s="6">
        <v>300</v>
      </c>
      <c r="I1149" s="5">
        <v>310</v>
      </c>
      <c r="J1149" s="5" t="s">
        <v>4101</v>
      </c>
      <c r="K1149" s="5" t="s">
        <v>2314</v>
      </c>
      <c r="L1149" s="5" t="s">
        <v>4102</v>
      </c>
      <c r="Y1149" s="219">
        <v>35.799999999999997</v>
      </c>
      <c r="AB1149" s="5" t="s">
        <v>4327</v>
      </c>
      <c r="AC1149" s="5" t="s">
        <v>3640</v>
      </c>
    </row>
    <row r="1150" spans="1:29">
      <c r="A1150" s="5">
        <v>1142</v>
      </c>
      <c r="B1150" s="5" t="s">
        <v>5334</v>
      </c>
      <c r="C1150" s="5" t="s">
        <v>930</v>
      </c>
      <c r="D1150" s="5">
        <v>607.38699999999994</v>
      </c>
      <c r="E1150" s="5">
        <v>29.129000000000001</v>
      </c>
      <c r="F1150" s="179">
        <v>7.5329764160501451</v>
      </c>
      <c r="G1150" s="179">
        <v>45.414011361372417</v>
      </c>
      <c r="H1150" s="6">
        <v>550</v>
      </c>
      <c r="I1150" s="5">
        <v>880</v>
      </c>
      <c r="J1150" s="5" t="s">
        <v>931</v>
      </c>
      <c r="K1150" s="5" t="s">
        <v>2314</v>
      </c>
      <c r="L1150" s="5" t="s">
        <v>2007</v>
      </c>
      <c r="Y1150" s="219">
        <v>32.200000000000003</v>
      </c>
      <c r="AB1150" s="5" t="s">
        <v>4327</v>
      </c>
      <c r="AC1150" s="5" t="s">
        <v>3640</v>
      </c>
    </row>
    <row r="1151" spans="1:29">
      <c r="A1151" s="5">
        <v>1143</v>
      </c>
      <c r="B1151" s="5" t="s">
        <v>5335</v>
      </c>
      <c r="C1151" s="5" t="s">
        <v>680</v>
      </c>
      <c r="D1151" s="5">
        <v>599.32799999999997</v>
      </c>
      <c r="E1151" s="5">
        <v>81.486999999999995</v>
      </c>
      <c r="F1151" s="179">
        <v>7.4299814605953189</v>
      </c>
      <c r="G1151" s="179">
        <v>45.884998743473375</v>
      </c>
      <c r="H1151" s="6">
        <v>1800</v>
      </c>
      <c r="I1151" s="5">
        <v>2295</v>
      </c>
      <c r="J1151" s="5" t="s">
        <v>709</v>
      </c>
      <c r="K1151" s="5" t="s">
        <v>2314</v>
      </c>
      <c r="L1151" s="5" t="s">
        <v>710</v>
      </c>
      <c r="Y1151" s="219">
        <v>30.1</v>
      </c>
      <c r="AB1151" s="5" t="s">
        <v>4327</v>
      </c>
      <c r="AC1151" s="5" t="s">
        <v>3640</v>
      </c>
    </row>
    <row r="1152" spans="1:29">
      <c r="A1152" s="5">
        <v>1144</v>
      </c>
      <c r="B1152" s="5" t="s">
        <v>5336</v>
      </c>
      <c r="C1152" s="5" t="s">
        <v>711</v>
      </c>
      <c r="D1152" s="5">
        <v>603.74400000000003</v>
      </c>
      <c r="E1152" s="5">
        <v>98.052000000000007</v>
      </c>
      <c r="F1152" s="179">
        <v>7.4869935671978807</v>
      </c>
      <c r="G1152" s="179">
        <v>46.033996309107032</v>
      </c>
      <c r="H1152" s="6">
        <v>1990</v>
      </c>
      <c r="I1152" s="5">
        <v>1862</v>
      </c>
      <c r="J1152" s="5" t="s">
        <v>1964</v>
      </c>
      <c r="K1152" s="5" t="s">
        <v>2314</v>
      </c>
      <c r="L1152" s="5" t="s">
        <v>2007</v>
      </c>
      <c r="Y1152" s="219">
        <v>35.9</v>
      </c>
      <c r="AB1152" s="5" t="s">
        <v>4327</v>
      </c>
      <c r="AC1152" s="5" t="s">
        <v>3640</v>
      </c>
    </row>
    <row r="1153" spans="1:29">
      <c r="A1153" s="5">
        <v>1145</v>
      </c>
      <c r="B1153" s="5" t="s">
        <v>5337</v>
      </c>
      <c r="C1153" s="5" t="s">
        <v>1965</v>
      </c>
      <c r="D1153" s="5">
        <v>579.91899999999998</v>
      </c>
      <c r="E1153" s="5">
        <v>81.632000000000005</v>
      </c>
      <c r="F1153" s="179">
        <v>7.1799767687963367</v>
      </c>
      <c r="G1153" s="179">
        <v>45.886005780883487</v>
      </c>
      <c r="H1153" s="6">
        <v>2100</v>
      </c>
      <c r="I1153" s="5">
        <v>2431</v>
      </c>
      <c r="J1153" s="5" t="s">
        <v>1966</v>
      </c>
      <c r="K1153" s="5" t="s">
        <v>2314</v>
      </c>
      <c r="L1153" s="5" t="s">
        <v>1967</v>
      </c>
      <c r="Y1153" s="219">
        <v>31.5</v>
      </c>
      <c r="AB1153" s="5" t="s">
        <v>4327</v>
      </c>
      <c r="AC1153" s="5" t="s">
        <v>3640</v>
      </c>
    </row>
    <row r="1154" spans="1:29">
      <c r="A1154" s="5">
        <v>1146</v>
      </c>
      <c r="B1154" s="5" t="s">
        <v>5338</v>
      </c>
      <c r="C1154" s="5" t="s">
        <v>1968</v>
      </c>
      <c r="D1154" s="5">
        <v>563.20100000000002</v>
      </c>
      <c r="E1154" s="5">
        <v>-0.67400000000000004</v>
      </c>
      <c r="F1154" s="179">
        <v>6.9709472859954671</v>
      </c>
      <c r="G1154" s="179">
        <v>45.145024266271292</v>
      </c>
      <c r="H1154" s="6">
        <v>1100</v>
      </c>
      <c r="I1154" s="5">
        <v>1468</v>
      </c>
      <c r="J1154" s="5" t="s">
        <v>5480</v>
      </c>
      <c r="K1154" s="5" t="s">
        <v>2314</v>
      </c>
      <c r="L1154" s="5" t="s">
        <v>5481</v>
      </c>
      <c r="Y1154" s="219">
        <v>30.1</v>
      </c>
      <c r="AB1154" s="5" t="s">
        <v>4327</v>
      </c>
      <c r="AC1154" s="5" t="s">
        <v>3640</v>
      </c>
    </row>
    <row r="1155" spans="1:29">
      <c r="A1155" s="5">
        <v>1147</v>
      </c>
      <c r="B1155" s="5" t="s">
        <v>5339</v>
      </c>
      <c r="C1155" s="5" t="s">
        <v>5040</v>
      </c>
      <c r="D1155" s="5">
        <v>588.40800000000002</v>
      </c>
      <c r="E1155" s="5">
        <v>54.706000000000003</v>
      </c>
      <c r="F1155" s="179">
        <v>7.2899783463278771</v>
      </c>
      <c r="G1155" s="179">
        <v>45.644004839333789</v>
      </c>
      <c r="H1155" s="6">
        <v>1300</v>
      </c>
      <c r="I1155" s="5">
        <v>1371</v>
      </c>
      <c r="J1155" s="5" t="s">
        <v>5041</v>
      </c>
      <c r="K1155" s="5" t="s">
        <v>2314</v>
      </c>
      <c r="L1155" s="5" t="s">
        <v>5042</v>
      </c>
      <c r="Y1155" s="219">
        <v>24.6</v>
      </c>
      <c r="AB1155" s="5" t="s">
        <v>4327</v>
      </c>
      <c r="AC1155" s="5" t="s">
        <v>3640</v>
      </c>
    </row>
    <row r="1156" spans="1:29">
      <c r="A1156" s="5">
        <v>1148</v>
      </c>
      <c r="B1156" s="5" t="s">
        <v>5340</v>
      </c>
      <c r="C1156" s="5" t="s">
        <v>5043</v>
      </c>
      <c r="D1156" s="5">
        <v>580.96299999999997</v>
      </c>
      <c r="E1156" s="5">
        <v>92.634</v>
      </c>
      <c r="F1156" s="179">
        <v>7.1929809602414281</v>
      </c>
      <c r="G1156" s="179">
        <v>45.985001691933952</v>
      </c>
      <c r="H1156" s="6">
        <v>1346</v>
      </c>
      <c r="I1156" s="5">
        <v>1511</v>
      </c>
      <c r="J1156" s="5" t="s">
        <v>5921</v>
      </c>
      <c r="K1156" s="5" t="s">
        <v>2314</v>
      </c>
      <c r="L1156" s="5" t="s">
        <v>5255</v>
      </c>
      <c r="Y1156" s="219">
        <v>29.5</v>
      </c>
      <c r="AB1156" s="5" t="s">
        <v>4327</v>
      </c>
      <c r="AC1156" s="5" t="s">
        <v>3640</v>
      </c>
    </row>
    <row r="1157" spans="1:29">
      <c r="A1157" s="5">
        <v>1149</v>
      </c>
      <c r="B1157" s="5" t="s">
        <v>5117</v>
      </c>
      <c r="C1157" s="5" t="s">
        <v>5044</v>
      </c>
      <c r="D1157" s="5">
        <v>576.85199999999998</v>
      </c>
      <c r="E1157" s="5">
        <v>50.847999999999999</v>
      </c>
      <c r="F1157" s="179">
        <v>7.1419690729730814</v>
      </c>
      <c r="G1157" s="179">
        <v>45.609008453988757</v>
      </c>
      <c r="H1157" s="6">
        <v>1400</v>
      </c>
      <c r="I1157" s="5">
        <v>1736</v>
      </c>
      <c r="J1157" s="5" t="s">
        <v>5045</v>
      </c>
      <c r="K1157" s="5" t="s">
        <v>2314</v>
      </c>
      <c r="L1157" s="5" t="s">
        <v>4360</v>
      </c>
      <c r="Y1157" s="219">
        <v>30.8</v>
      </c>
      <c r="AB1157" s="5" t="s">
        <v>4327</v>
      </c>
      <c r="AC1157" s="5" t="s">
        <v>3640</v>
      </c>
    </row>
    <row r="1158" spans="1:29">
      <c r="A1158" s="5">
        <v>1150</v>
      </c>
      <c r="B1158" s="5" t="s">
        <v>5118</v>
      </c>
      <c r="C1158" s="5" t="s">
        <v>4361</v>
      </c>
      <c r="D1158" s="5">
        <v>587.303</v>
      </c>
      <c r="E1158" s="5">
        <v>-105.313</v>
      </c>
      <c r="F1158" s="179">
        <v>7.2799424052692716</v>
      </c>
      <c r="G1158" s="179">
        <v>44.205066573405126</v>
      </c>
      <c r="H1158" s="6">
        <v>1400</v>
      </c>
      <c r="I1158" s="5">
        <v>1676</v>
      </c>
      <c r="J1158" s="5" t="s">
        <v>4367</v>
      </c>
      <c r="K1158" s="5" t="s">
        <v>2314</v>
      </c>
      <c r="L1158" s="5" t="s">
        <v>1261</v>
      </c>
      <c r="Y1158" s="219">
        <v>16.899999999999999</v>
      </c>
      <c r="AB1158" s="5" t="s">
        <v>4327</v>
      </c>
      <c r="AC1158" s="5" t="s">
        <v>3640</v>
      </c>
    </row>
    <row r="1159" spans="1:29">
      <c r="A1159" s="5">
        <v>1151</v>
      </c>
      <c r="B1159" s="5" t="s">
        <v>5119</v>
      </c>
      <c r="C1159" s="5" t="s">
        <v>4368</v>
      </c>
      <c r="D1159" s="5">
        <v>586.95799999999997</v>
      </c>
      <c r="E1159" s="5">
        <v>33.029000000000003</v>
      </c>
      <c r="F1159" s="179">
        <v>7.2719727525876294</v>
      </c>
      <c r="G1159" s="179">
        <v>45.449004320398991</v>
      </c>
      <c r="H1159" s="6">
        <v>1500</v>
      </c>
      <c r="I1159" s="5">
        <v>2015</v>
      </c>
      <c r="J1159" s="5" t="s">
        <v>4369</v>
      </c>
      <c r="K1159" s="5" t="s">
        <v>2314</v>
      </c>
      <c r="L1159" s="5" t="s">
        <v>2007</v>
      </c>
      <c r="Y1159" s="219">
        <v>29.2</v>
      </c>
      <c r="AB1159" s="5" t="s">
        <v>4327</v>
      </c>
      <c r="AC1159" s="5" t="s">
        <v>3640</v>
      </c>
    </row>
    <row r="1160" spans="1:29">
      <c r="A1160" s="5">
        <v>1152</v>
      </c>
      <c r="B1160" s="5" t="s">
        <v>5120</v>
      </c>
      <c r="C1160" s="5" t="s">
        <v>4588</v>
      </c>
      <c r="D1160" s="5">
        <v>596.35900000000004</v>
      </c>
      <c r="E1160" s="5">
        <v>49.582000000000001</v>
      </c>
      <c r="F1160" s="179">
        <v>7.3919830372987763</v>
      </c>
      <c r="G1160" s="179">
        <v>45.598004854930174</v>
      </c>
      <c r="H1160" s="6">
        <v>1600</v>
      </c>
      <c r="I1160" s="5">
        <v>1861</v>
      </c>
      <c r="J1160" s="5" t="s">
        <v>4799</v>
      </c>
      <c r="K1160" s="5" t="s">
        <v>2314</v>
      </c>
      <c r="L1160" s="5" t="s">
        <v>2007</v>
      </c>
      <c r="Y1160" s="219">
        <v>33.299999999999997</v>
      </c>
      <c r="AB1160" s="5" t="s">
        <v>4327</v>
      </c>
      <c r="AC1160" s="5" t="s">
        <v>3640</v>
      </c>
    </row>
    <row r="1161" spans="1:29">
      <c r="A1161" s="5">
        <v>1153</v>
      </c>
      <c r="B1161" s="5" t="s">
        <v>522</v>
      </c>
      <c r="C1161" s="5" t="s">
        <v>4800</v>
      </c>
      <c r="D1161" s="5">
        <v>605.03</v>
      </c>
      <c r="E1161" s="5">
        <v>39.131999999999998</v>
      </c>
      <c r="F1161" s="179">
        <v>7.5029798111071893</v>
      </c>
      <c r="G1161" s="179">
        <v>45.504002909206243</v>
      </c>
      <c r="H1161" s="6">
        <v>1050</v>
      </c>
      <c r="I1161" s="5">
        <v>1094</v>
      </c>
      <c r="J1161" s="5" t="s">
        <v>4854</v>
      </c>
      <c r="K1161" s="5" t="s">
        <v>2314</v>
      </c>
      <c r="L1161" s="5" t="s">
        <v>2007</v>
      </c>
      <c r="Y1161" s="219">
        <v>32.200000000000003</v>
      </c>
      <c r="AB1161" s="5" t="s">
        <v>4327</v>
      </c>
      <c r="AC1161" s="5" t="s">
        <v>3640</v>
      </c>
    </row>
    <row r="1162" spans="1:29">
      <c r="A1162" s="5">
        <v>1154</v>
      </c>
      <c r="B1162" s="5" t="s">
        <v>6101</v>
      </c>
      <c r="C1162" s="5" t="s">
        <v>4855</v>
      </c>
      <c r="D1162" s="5">
        <v>623.70699999999999</v>
      </c>
      <c r="E1162" s="5">
        <v>41.066000000000003</v>
      </c>
      <c r="F1162" s="179">
        <v>7.7419855891128684</v>
      </c>
      <c r="G1162" s="179">
        <v>45.52100478702782</v>
      </c>
      <c r="H1162" s="6">
        <v>827</v>
      </c>
      <c r="I1162" s="5">
        <v>1377</v>
      </c>
      <c r="J1162" s="5" t="s">
        <v>4856</v>
      </c>
      <c r="K1162" s="5" t="s">
        <v>2314</v>
      </c>
      <c r="L1162" s="5" t="s">
        <v>4857</v>
      </c>
      <c r="Y1162" s="219">
        <v>27.1</v>
      </c>
      <c r="AB1162" s="5" t="s">
        <v>4327</v>
      </c>
      <c r="AC1162" s="5" t="s">
        <v>3640</v>
      </c>
    </row>
    <row r="1163" spans="1:29">
      <c r="A1163" s="5">
        <v>1155</v>
      </c>
      <c r="B1163" s="5" t="s">
        <v>6102</v>
      </c>
      <c r="C1163" s="5" t="s">
        <v>4858</v>
      </c>
      <c r="D1163" s="5">
        <v>589.32000000000005</v>
      </c>
      <c r="E1163" s="5">
        <v>-3.7770000000000001</v>
      </c>
      <c r="F1163" s="179">
        <v>7.302968174582154</v>
      </c>
      <c r="G1163" s="179">
        <v>45.118020743918073</v>
      </c>
      <c r="H1163" s="6">
        <v>380</v>
      </c>
      <c r="I1163" s="5">
        <v>413</v>
      </c>
      <c r="J1163" s="5" t="s">
        <v>4859</v>
      </c>
      <c r="K1163" s="5" t="s">
        <v>2314</v>
      </c>
      <c r="L1163" s="5" t="s">
        <v>4860</v>
      </c>
      <c r="Y1163" s="219">
        <v>30.5</v>
      </c>
      <c r="AB1163" s="5" t="s">
        <v>4327</v>
      </c>
      <c r="AC1163" s="5" t="s">
        <v>3640</v>
      </c>
    </row>
    <row r="1164" spans="1:29">
      <c r="A1164" s="5">
        <v>1156</v>
      </c>
      <c r="B1164" s="5" t="s">
        <v>6103</v>
      </c>
      <c r="C1164" s="5" t="s">
        <v>4861</v>
      </c>
      <c r="D1164" s="5">
        <v>581.14300000000003</v>
      </c>
      <c r="E1164" s="5">
        <v>-52.018999999999998</v>
      </c>
      <c r="F1164" s="179">
        <v>7.2009451372364133</v>
      </c>
      <c r="G1164" s="179">
        <v>44.684039747133852</v>
      </c>
      <c r="H1164" s="6">
        <v>904</v>
      </c>
      <c r="I1164" s="5">
        <v>961</v>
      </c>
      <c r="J1164" s="5" t="s">
        <v>4656</v>
      </c>
      <c r="K1164" s="5" t="s">
        <v>2314</v>
      </c>
      <c r="L1164" s="5" t="s">
        <v>2007</v>
      </c>
      <c r="Y1164" s="219">
        <v>26.8</v>
      </c>
      <c r="AB1164" s="5" t="s">
        <v>4327</v>
      </c>
      <c r="AC1164" s="5" t="s">
        <v>3640</v>
      </c>
    </row>
    <row r="1165" spans="1:29">
      <c r="A1165" s="5">
        <v>1157</v>
      </c>
      <c r="B1165" s="5" t="s">
        <v>6104</v>
      </c>
      <c r="C1165" s="5" t="s">
        <v>4657</v>
      </c>
      <c r="D1165" s="5">
        <v>594.69899999999996</v>
      </c>
      <c r="E1165" s="5">
        <v>-64.834999999999994</v>
      </c>
      <c r="F1165" s="179">
        <v>7.3719546462845766</v>
      </c>
      <c r="G1165" s="179">
        <v>44.569046926367292</v>
      </c>
      <c r="H1165" s="6">
        <v>600</v>
      </c>
      <c r="I1165" s="5">
        <v>632</v>
      </c>
      <c r="J1165" s="5" t="s">
        <v>4658</v>
      </c>
      <c r="K1165" s="5" t="s">
        <v>2314</v>
      </c>
      <c r="L1165" s="5" t="s">
        <v>4860</v>
      </c>
      <c r="Y1165" s="219">
        <v>22.9</v>
      </c>
      <c r="AB1165" s="5" t="s">
        <v>4327</v>
      </c>
      <c r="AC1165" s="5" t="s">
        <v>3640</v>
      </c>
    </row>
    <row r="1166" spans="1:29">
      <c r="A1166" s="5">
        <v>1158</v>
      </c>
      <c r="B1166" s="5" t="s">
        <v>6105</v>
      </c>
      <c r="C1166" s="5" t="s">
        <v>4659</v>
      </c>
      <c r="D1166" s="5">
        <v>586.89499999999998</v>
      </c>
      <c r="E1166" s="5">
        <v>-108.76</v>
      </c>
      <c r="F1166" s="179">
        <v>7.2749322426394976</v>
      </c>
      <c r="G1166" s="179">
        <v>44.174075715224589</v>
      </c>
      <c r="H1166" s="6">
        <v>1500</v>
      </c>
      <c r="I1166" s="5">
        <v>2003</v>
      </c>
      <c r="J1166" s="5" t="s">
        <v>4367</v>
      </c>
      <c r="K1166" s="5" t="s">
        <v>2314</v>
      </c>
      <c r="L1166" s="5" t="s">
        <v>1261</v>
      </c>
      <c r="Y1166" s="219">
        <v>19.5</v>
      </c>
      <c r="AB1166" s="5" t="s">
        <v>4327</v>
      </c>
      <c r="AC1166" s="5" t="s">
        <v>3640</v>
      </c>
    </row>
    <row r="1167" spans="1:29">
      <c r="A1167" s="5">
        <v>1159</v>
      </c>
      <c r="B1167" s="5" t="s">
        <v>6106</v>
      </c>
      <c r="C1167" s="5" t="s">
        <v>4876</v>
      </c>
      <c r="D1167" s="5">
        <v>588.34699999999998</v>
      </c>
      <c r="E1167" s="5">
        <v>-102.979</v>
      </c>
      <c r="F1167" s="179">
        <v>7.2929371205141944</v>
      </c>
      <c r="G1167" s="179">
        <v>44.226064282892722</v>
      </c>
      <c r="H1167" s="6">
        <v>1300</v>
      </c>
      <c r="I1167" s="5">
        <v>1421</v>
      </c>
      <c r="J1167" s="5" t="s">
        <v>4367</v>
      </c>
      <c r="K1167" s="5" t="s">
        <v>2314</v>
      </c>
      <c r="L1167" s="5" t="s">
        <v>4877</v>
      </c>
      <c r="Y1167" s="219">
        <v>19.100000000000001</v>
      </c>
      <c r="AB1167" s="5" t="s">
        <v>4327</v>
      </c>
      <c r="AC1167" s="5" t="s">
        <v>3640</v>
      </c>
    </row>
    <row r="1168" spans="1:29">
      <c r="A1168" s="5">
        <v>1160</v>
      </c>
      <c r="B1168" s="5" t="s">
        <v>1224</v>
      </c>
      <c r="C1168" s="5" t="s">
        <v>4878</v>
      </c>
      <c r="D1168" s="5">
        <v>632.62800000000004</v>
      </c>
      <c r="E1168" s="5">
        <v>38.883000000000003</v>
      </c>
      <c r="F1168" s="179">
        <v>7.8559859817458069</v>
      </c>
      <c r="G1168" s="179">
        <v>45.501001798897917</v>
      </c>
      <c r="H1168" s="6">
        <v>250</v>
      </c>
      <c r="I1168" s="5">
        <v>250</v>
      </c>
      <c r="J1168" s="5" t="s">
        <v>4879</v>
      </c>
      <c r="K1168" s="5" t="s">
        <v>2314</v>
      </c>
      <c r="L1168" s="5" t="s">
        <v>5073</v>
      </c>
      <c r="Y1168" s="219">
        <v>135</v>
      </c>
      <c r="AB1168" s="5" t="s">
        <v>4327</v>
      </c>
      <c r="AC1168" s="5" t="s">
        <v>3640</v>
      </c>
    </row>
    <row r="1169" spans="1:29">
      <c r="A1169" s="5">
        <v>1161</v>
      </c>
      <c r="B1169" s="5" t="s">
        <v>1225</v>
      </c>
      <c r="C1169" s="5" t="s">
        <v>5074</v>
      </c>
      <c r="D1169" s="5">
        <v>630.13900000000001</v>
      </c>
      <c r="E1169" s="5">
        <v>36.314</v>
      </c>
      <c r="F1169" s="179">
        <v>7.8239883416992733</v>
      </c>
      <c r="G1169" s="179">
        <v>45.478009934676798</v>
      </c>
      <c r="H1169" s="6">
        <v>270</v>
      </c>
      <c r="I1169" s="5">
        <v>264</v>
      </c>
      <c r="J1169" s="5" t="s">
        <v>4906</v>
      </c>
      <c r="K1169" s="5" t="s">
        <v>2314</v>
      </c>
      <c r="L1169" s="5" t="s">
        <v>3309</v>
      </c>
      <c r="Y1169" s="219">
        <v>135</v>
      </c>
      <c r="AB1169" s="5" t="s">
        <v>4327</v>
      </c>
      <c r="AC1169" s="5" t="s">
        <v>3640</v>
      </c>
    </row>
    <row r="1170" spans="1:29">
      <c r="A1170" s="5">
        <v>1162</v>
      </c>
      <c r="B1170" s="5" t="s">
        <v>979</v>
      </c>
      <c r="C1170" s="5" t="s">
        <v>4184</v>
      </c>
      <c r="D1170" s="5">
        <v>635.053</v>
      </c>
      <c r="E1170" s="5">
        <v>38.673999999999999</v>
      </c>
      <c r="F1170" s="179">
        <v>7.8869885082260556</v>
      </c>
      <c r="G1170" s="179">
        <v>45.499001737245941</v>
      </c>
      <c r="H1170" s="6">
        <v>400</v>
      </c>
      <c r="I1170" s="5">
        <v>364</v>
      </c>
      <c r="J1170" s="5" t="s">
        <v>4185</v>
      </c>
      <c r="K1170" s="5" t="s">
        <v>2314</v>
      </c>
      <c r="L1170" s="5" t="s">
        <v>4173</v>
      </c>
      <c r="Y1170" s="219">
        <v>123</v>
      </c>
      <c r="AB1170" s="5" t="s">
        <v>4327</v>
      </c>
      <c r="AC1170" s="5" t="s">
        <v>3640</v>
      </c>
    </row>
    <row r="1171" spans="1:29">
      <c r="A1171" s="5">
        <v>1163</v>
      </c>
      <c r="B1171" s="5" t="s">
        <v>980</v>
      </c>
      <c r="C1171" s="5" t="s">
        <v>4174</v>
      </c>
      <c r="D1171" s="5">
        <v>538.30899999999997</v>
      </c>
      <c r="E1171" s="5">
        <v>4.5279999999999996</v>
      </c>
      <c r="F1171" s="179">
        <v>6.6539459966008385</v>
      </c>
      <c r="G1171" s="179">
        <v>45.19002121456316</v>
      </c>
      <c r="H1171" s="6">
        <v>1000</v>
      </c>
      <c r="I1171" s="5">
        <v>1077</v>
      </c>
      <c r="J1171" s="5" t="s">
        <v>4175</v>
      </c>
      <c r="K1171" s="5" t="s">
        <v>2314</v>
      </c>
      <c r="L1171" s="5" t="s">
        <v>4176</v>
      </c>
      <c r="Y1171" s="219">
        <v>34.6</v>
      </c>
      <c r="AB1171" s="5" t="s">
        <v>4327</v>
      </c>
      <c r="AC1171" s="5" t="s">
        <v>3640</v>
      </c>
    </row>
    <row r="1172" spans="1:29">
      <c r="A1172" s="5">
        <v>1164</v>
      </c>
      <c r="B1172" s="5" t="s">
        <v>981</v>
      </c>
      <c r="C1172" s="5" t="s">
        <v>4177</v>
      </c>
      <c r="D1172" s="5">
        <v>495.89400000000001</v>
      </c>
      <c r="E1172" s="5">
        <v>7.3239999999999998</v>
      </c>
      <c r="F1172" s="179">
        <v>6.1139294683014693</v>
      </c>
      <c r="G1172" s="179">
        <v>45.210040732656154</v>
      </c>
      <c r="H1172" s="6">
        <v>1500</v>
      </c>
      <c r="I1172" s="5">
        <v>1912</v>
      </c>
      <c r="J1172" s="5" t="s">
        <v>4178</v>
      </c>
      <c r="K1172" s="5" t="s">
        <v>2314</v>
      </c>
      <c r="L1172" s="5" t="s">
        <v>4179</v>
      </c>
      <c r="Y1172" s="219">
        <v>15.2</v>
      </c>
      <c r="AB1172" s="5" t="s">
        <v>4327</v>
      </c>
      <c r="AC1172" s="5" t="s">
        <v>3640</v>
      </c>
    </row>
    <row r="1173" spans="1:29">
      <c r="A1173" s="5">
        <v>1165</v>
      </c>
      <c r="B1173" s="5" t="s">
        <v>982</v>
      </c>
      <c r="C1173" s="5" t="s">
        <v>4180</v>
      </c>
      <c r="D1173" s="5">
        <v>544.23299999999995</v>
      </c>
      <c r="E1173" s="5">
        <v>-27.331</v>
      </c>
      <c r="F1173" s="179">
        <v>6.7329264579832433</v>
      </c>
      <c r="G1173" s="179">
        <v>44.904034142283635</v>
      </c>
      <c r="H1173" s="6">
        <v>2640</v>
      </c>
      <c r="I1173" s="5">
        <v>2323</v>
      </c>
      <c r="J1173" s="5" t="s">
        <v>4181</v>
      </c>
      <c r="K1173" s="5" t="s">
        <v>2314</v>
      </c>
      <c r="L1173" s="5" t="s">
        <v>4182</v>
      </c>
      <c r="Y1173" s="219">
        <v>87.3</v>
      </c>
      <c r="AB1173" s="5" t="s">
        <v>4327</v>
      </c>
      <c r="AC1173" s="5" t="s">
        <v>3640</v>
      </c>
    </row>
    <row r="1174" spans="1:29">
      <c r="A1174" s="5">
        <v>1166</v>
      </c>
      <c r="B1174" s="5" t="s">
        <v>983</v>
      </c>
      <c r="C1174" s="5" t="s">
        <v>4183</v>
      </c>
      <c r="D1174" s="5">
        <v>593.75199999999995</v>
      </c>
      <c r="E1174" s="5">
        <v>-58.606000000000002</v>
      </c>
      <c r="F1174" s="179">
        <v>7.3599639347065704</v>
      </c>
      <c r="G1174" s="179">
        <v>44.625043239572676</v>
      </c>
      <c r="H1174" s="6">
        <v>500</v>
      </c>
      <c r="I1174" s="5">
        <v>485</v>
      </c>
      <c r="J1174" s="5" t="s">
        <v>1730</v>
      </c>
      <c r="K1174" s="5" t="s">
        <v>2314</v>
      </c>
      <c r="L1174" s="5" t="s">
        <v>1532</v>
      </c>
      <c r="M1174" s="5" t="s">
        <v>5121</v>
      </c>
      <c r="Y1174" s="219">
        <v>25.1</v>
      </c>
      <c r="AB1174" s="5" t="s">
        <v>4327</v>
      </c>
      <c r="AC1174" s="5" t="s">
        <v>3640</v>
      </c>
    </row>
    <row r="1175" spans="1:29">
      <c r="A1175" s="5">
        <v>1167</v>
      </c>
      <c r="B1175" s="5" t="s">
        <v>1004</v>
      </c>
      <c r="C1175" s="5" t="s">
        <v>5122</v>
      </c>
      <c r="D1175" s="5">
        <v>581.69899999999996</v>
      </c>
      <c r="E1175" s="5">
        <v>-25.22</v>
      </c>
      <c r="F1175" s="179">
        <v>7.2069600881130391</v>
      </c>
      <c r="G1175" s="179">
        <v>44.925027502293453</v>
      </c>
      <c r="H1175" s="6">
        <v>700</v>
      </c>
      <c r="I1175" s="5">
        <v>1409</v>
      </c>
      <c r="J1175" s="5" t="s">
        <v>1471</v>
      </c>
      <c r="K1175" s="5" t="s">
        <v>2314</v>
      </c>
      <c r="L1175" s="5" t="s">
        <v>1472</v>
      </c>
      <c r="Y1175" s="219">
        <v>29.7</v>
      </c>
      <c r="AB1175" s="5" t="s">
        <v>4327</v>
      </c>
      <c r="AC1175" s="5" t="s">
        <v>3640</v>
      </c>
    </row>
    <row r="1176" spans="1:29">
      <c r="A1176" s="5">
        <v>1168</v>
      </c>
      <c r="B1176" s="5" t="s">
        <v>1005</v>
      </c>
      <c r="C1176" s="5" t="s">
        <v>1473</v>
      </c>
      <c r="D1176" s="5">
        <v>592.625</v>
      </c>
      <c r="E1176" s="5">
        <v>-71.284000000000006</v>
      </c>
      <c r="F1176" s="179">
        <v>7.3459606328877243</v>
      </c>
      <c r="G1176" s="179">
        <v>44.511047787628122</v>
      </c>
      <c r="H1176" s="6">
        <v>1614</v>
      </c>
      <c r="I1176" s="5">
        <v>1366</v>
      </c>
      <c r="J1176" s="5" t="s">
        <v>1292</v>
      </c>
      <c r="K1176" s="5" t="s">
        <v>2314</v>
      </c>
      <c r="L1176" s="5" t="s">
        <v>1293</v>
      </c>
      <c r="Y1176" s="219">
        <v>28.9</v>
      </c>
      <c r="AB1176" s="5" t="s">
        <v>4327</v>
      </c>
      <c r="AC1176" s="5" t="s">
        <v>3640</v>
      </c>
    </row>
    <row r="1177" spans="1:29">
      <c r="A1177" s="5">
        <v>1169</v>
      </c>
      <c r="B1177" s="5" t="s">
        <v>1006</v>
      </c>
      <c r="C1177" s="5" t="s">
        <v>661</v>
      </c>
      <c r="D1177" s="5">
        <v>586.47500000000002</v>
      </c>
      <c r="E1177" s="5">
        <v>-81.284000000000006</v>
      </c>
      <c r="F1177" s="179">
        <v>7.2689482366735723</v>
      </c>
      <c r="G1177" s="179">
        <v>44.421053856111662</v>
      </c>
      <c r="H1177" s="6">
        <v>822</v>
      </c>
      <c r="I1177" s="5">
        <v>1125</v>
      </c>
      <c r="J1177" s="5" t="s">
        <v>662</v>
      </c>
      <c r="K1177" s="5" t="s">
        <v>2314</v>
      </c>
      <c r="L1177" s="5" t="s">
        <v>4186</v>
      </c>
      <c r="Y1177" s="219">
        <v>28.2</v>
      </c>
      <c r="AB1177" s="5" t="s">
        <v>4327</v>
      </c>
      <c r="AC1177" s="5" t="s">
        <v>3640</v>
      </c>
    </row>
    <row r="1178" spans="1:29">
      <c r="A1178" s="5">
        <v>1170</v>
      </c>
      <c r="B1178" s="5" t="s">
        <v>1007</v>
      </c>
      <c r="C1178" s="5" t="s">
        <v>1533</v>
      </c>
      <c r="D1178" s="5">
        <v>573.351</v>
      </c>
      <c r="E1178" s="5">
        <v>-93.254000000000005</v>
      </c>
      <c r="F1178" s="179">
        <v>7.1049268582334708</v>
      </c>
      <c r="G1178" s="179">
        <v>44.313070884497165</v>
      </c>
      <c r="H1178" s="6">
        <v>1000</v>
      </c>
      <c r="I1178" s="5">
        <v>1152</v>
      </c>
      <c r="J1178" s="5" t="s">
        <v>1534</v>
      </c>
      <c r="K1178" s="5" t="s">
        <v>2314</v>
      </c>
      <c r="L1178" s="5" t="s">
        <v>2007</v>
      </c>
      <c r="Y1178" s="219">
        <v>20.100000000000001</v>
      </c>
      <c r="AB1178" s="5" t="s">
        <v>4327</v>
      </c>
      <c r="AC1178" s="5" t="s">
        <v>3640</v>
      </c>
    </row>
    <row r="1179" spans="1:29">
      <c r="A1179" s="5">
        <v>1171</v>
      </c>
      <c r="B1179" s="5" t="s">
        <v>1008</v>
      </c>
      <c r="C1179" s="5" t="s">
        <v>1535</v>
      </c>
      <c r="D1179" s="5">
        <v>564.82299999999998</v>
      </c>
      <c r="E1179" s="5">
        <v>-89.986999999999995</v>
      </c>
      <c r="F1179" s="179">
        <v>6.9979094306503073</v>
      </c>
      <c r="G1179" s="179">
        <v>44.342060994158004</v>
      </c>
      <c r="H1179" s="6">
        <v>1600</v>
      </c>
      <c r="I1179" s="5">
        <v>1948</v>
      </c>
      <c r="J1179" s="5" t="s">
        <v>1731</v>
      </c>
      <c r="K1179" s="5" t="s">
        <v>2314</v>
      </c>
      <c r="L1179" s="5" t="s">
        <v>3910</v>
      </c>
      <c r="Y1179" s="219">
        <v>20</v>
      </c>
      <c r="AB1179" s="5" t="s">
        <v>4327</v>
      </c>
      <c r="AC1179" s="5" t="s">
        <v>3640</v>
      </c>
    </row>
    <row r="1180" spans="1:29">
      <c r="A1180" s="5">
        <v>1172</v>
      </c>
      <c r="B1180" s="5" t="s">
        <v>1009</v>
      </c>
      <c r="C1180" s="5" t="s">
        <v>1732</v>
      </c>
      <c r="D1180" s="5">
        <v>560.90599999999995</v>
      </c>
      <c r="E1180" s="5">
        <v>-78.173000000000002</v>
      </c>
      <c r="F1180" s="179">
        <v>6.9479150277654202</v>
      </c>
      <c r="G1180" s="179">
        <v>44.448055428144805</v>
      </c>
      <c r="H1180" s="6">
        <v>2500</v>
      </c>
      <c r="I1180" s="5">
        <v>2503</v>
      </c>
      <c r="J1180" s="5" t="s">
        <v>1733</v>
      </c>
      <c r="K1180" s="5" t="s">
        <v>2314</v>
      </c>
      <c r="L1180" s="5" t="s">
        <v>3361</v>
      </c>
      <c r="Y1180" s="219">
        <v>169.4</v>
      </c>
      <c r="AB1180" s="5" t="s">
        <v>4327</v>
      </c>
      <c r="AC1180" s="5" t="s">
        <v>3640</v>
      </c>
    </row>
    <row r="1181" spans="1:29">
      <c r="A1181" s="5">
        <v>1173</v>
      </c>
      <c r="B1181" s="5" t="s">
        <v>1010</v>
      </c>
      <c r="C1181" s="5" t="s">
        <v>1734</v>
      </c>
      <c r="D1181" s="5">
        <v>631.59699999999998</v>
      </c>
      <c r="E1181" s="5">
        <v>-4.2619999999999996</v>
      </c>
      <c r="F1181" s="179">
        <v>7.839982086742399</v>
      </c>
      <c r="G1181" s="179">
        <v>45.113015839233185</v>
      </c>
      <c r="H1181" s="6">
        <v>270</v>
      </c>
      <c r="I1181" s="5">
        <v>385</v>
      </c>
      <c r="J1181" s="5" t="s">
        <v>1735</v>
      </c>
      <c r="K1181" s="5" t="s">
        <v>2314</v>
      </c>
      <c r="L1181" s="5" t="s">
        <v>1736</v>
      </c>
      <c r="Y1181" s="219">
        <v>163</v>
      </c>
      <c r="AB1181" s="5" t="s">
        <v>4327</v>
      </c>
      <c r="AC1181" s="5" t="s">
        <v>3640</v>
      </c>
    </row>
    <row r="1182" spans="1:29">
      <c r="A1182" s="5">
        <v>1174</v>
      </c>
      <c r="B1182" s="5" t="s">
        <v>1011</v>
      </c>
      <c r="C1182" s="5" t="s">
        <v>5426</v>
      </c>
      <c r="D1182" s="5">
        <v>618.20000000000005</v>
      </c>
      <c r="E1182" s="5">
        <v>27.039000000000001</v>
      </c>
      <c r="F1182" s="179">
        <v>7.670989476654209</v>
      </c>
      <c r="G1182" s="179">
        <v>45.395011253922796</v>
      </c>
      <c r="H1182" s="6">
        <v>375</v>
      </c>
      <c r="I1182" s="5">
        <v>429</v>
      </c>
      <c r="J1182" s="5" t="s">
        <v>5427</v>
      </c>
      <c r="K1182" s="5" t="s">
        <v>2314</v>
      </c>
      <c r="L1182" s="5" t="s">
        <v>1261</v>
      </c>
      <c r="Y1182" s="219">
        <v>191</v>
      </c>
      <c r="AB1182" s="5" t="s">
        <v>4327</v>
      </c>
      <c r="AC1182" s="5" t="s">
        <v>3640</v>
      </c>
    </row>
    <row r="1183" spans="1:29">
      <c r="A1183" s="5">
        <v>1175</v>
      </c>
      <c r="B1183" s="5" t="s">
        <v>1012</v>
      </c>
      <c r="C1183" s="5" t="s">
        <v>5428</v>
      </c>
      <c r="D1183" s="5">
        <v>614.44899999999996</v>
      </c>
      <c r="E1183" s="5">
        <v>23.248000000000001</v>
      </c>
      <c r="F1183" s="179">
        <v>7.6229886669662807</v>
      </c>
      <c r="G1183" s="179">
        <v>45.361004314865156</v>
      </c>
      <c r="H1183" s="6">
        <v>400</v>
      </c>
      <c r="I1183" s="5">
        <v>517</v>
      </c>
      <c r="J1183" s="5" t="s">
        <v>5429</v>
      </c>
      <c r="K1183" s="5" t="s">
        <v>2314</v>
      </c>
      <c r="L1183" s="5" t="s">
        <v>1261</v>
      </c>
      <c r="Y1183" s="219">
        <v>128</v>
      </c>
      <c r="AB1183" s="5" t="s">
        <v>4327</v>
      </c>
      <c r="AC1183" s="5" t="s">
        <v>3640</v>
      </c>
    </row>
    <row r="1184" spans="1:29">
      <c r="A1184" s="5">
        <v>1176</v>
      </c>
      <c r="B1184" s="5" t="s">
        <v>1013</v>
      </c>
      <c r="C1184" s="5" t="s">
        <v>5430</v>
      </c>
      <c r="D1184" s="5">
        <v>612.18100000000004</v>
      </c>
      <c r="E1184" s="5">
        <v>20.687000000000001</v>
      </c>
      <c r="F1184" s="179">
        <v>7.5939873134434697</v>
      </c>
      <c r="G1184" s="179">
        <v>45.338014857874327</v>
      </c>
      <c r="H1184" s="6">
        <v>420</v>
      </c>
      <c r="I1184" s="5">
        <v>538</v>
      </c>
      <c r="J1184" s="5" t="s">
        <v>2258</v>
      </c>
      <c r="K1184" s="5" t="s">
        <v>2314</v>
      </c>
      <c r="L1184" s="5" t="s">
        <v>1261</v>
      </c>
      <c r="Y1184" s="219">
        <v>136</v>
      </c>
      <c r="AB1184" s="5" t="s">
        <v>4327</v>
      </c>
      <c r="AC1184" s="5" t="s">
        <v>3640</v>
      </c>
    </row>
    <row r="1185" spans="1:29">
      <c r="A1185" s="5">
        <v>1177</v>
      </c>
      <c r="B1185" s="5" t="s">
        <v>1014</v>
      </c>
      <c r="C1185" s="5" t="s">
        <v>2259</v>
      </c>
      <c r="D1185" s="5">
        <v>634.048</v>
      </c>
      <c r="E1185" s="5">
        <v>36.667000000000002</v>
      </c>
      <c r="F1185" s="179">
        <v>7.8739919839991108</v>
      </c>
      <c r="G1185" s="179">
        <v>45.481001136695099</v>
      </c>
      <c r="H1185" s="6">
        <v>240</v>
      </c>
      <c r="I1185" s="5">
        <v>313</v>
      </c>
      <c r="J1185" s="5" t="s">
        <v>2260</v>
      </c>
      <c r="K1185" s="5" t="s">
        <v>2314</v>
      </c>
      <c r="L1185" s="5" t="s">
        <v>2904</v>
      </c>
      <c r="Y1185" s="219">
        <v>115</v>
      </c>
      <c r="AB1185" s="5" t="s">
        <v>4327</v>
      </c>
      <c r="AC1185" s="5" t="s">
        <v>3640</v>
      </c>
    </row>
    <row r="1186" spans="1:29">
      <c r="A1186" s="5">
        <v>1178</v>
      </c>
      <c r="B1186" s="5" t="s">
        <v>1015</v>
      </c>
      <c r="C1186" s="5" t="s">
        <v>2905</v>
      </c>
      <c r="D1186" s="5">
        <v>665.33900000000006</v>
      </c>
      <c r="E1186" s="5">
        <v>72.72</v>
      </c>
      <c r="F1186" s="179">
        <v>8.2790004925906704</v>
      </c>
      <c r="G1186" s="179">
        <v>45.802992464370703</v>
      </c>
      <c r="H1186" s="6">
        <v>800</v>
      </c>
      <c r="I1186" s="5">
        <v>609</v>
      </c>
      <c r="J1186" s="5" t="s">
        <v>2906</v>
      </c>
      <c r="K1186" s="5" t="s">
        <v>2314</v>
      </c>
      <c r="L1186" s="5" t="s">
        <v>2907</v>
      </c>
      <c r="Y1186" s="219">
        <v>146</v>
      </c>
      <c r="AB1186" s="5" t="s">
        <v>4327</v>
      </c>
      <c r="AC1186" s="5" t="s">
        <v>3640</v>
      </c>
    </row>
    <row r="1187" spans="1:29">
      <c r="A1187" s="5">
        <v>1179</v>
      </c>
      <c r="B1187" s="5" t="s">
        <v>809</v>
      </c>
      <c r="C1187" s="5" t="s">
        <v>5565</v>
      </c>
      <c r="D1187" s="5">
        <v>665.05399999999997</v>
      </c>
      <c r="E1187" s="5">
        <v>62.933999999999997</v>
      </c>
      <c r="F1187" s="179">
        <v>8.2739966358123791</v>
      </c>
      <c r="G1187" s="179">
        <v>45.714999753189126</v>
      </c>
      <c r="H1187" s="6">
        <v>354</v>
      </c>
      <c r="I1187" s="5">
        <v>355</v>
      </c>
      <c r="J1187" s="5" t="s">
        <v>5566</v>
      </c>
      <c r="K1187" s="5" t="s">
        <v>2314</v>
      </c>
      <c r="L1187" s="5" t="s">
        <v>2907</v>
      </c>
      <c r="Y1187" s="219">
        <v>149</v>
      </c>
      <c r="AB1187" s="5" t="s">
        <v>4327</v>
      </c>
      <c r="AC1187" s="5" t="s">
        <v>3640</v>
      </c>
    </row>
    <row r="1188" spans="1:29">
      <c r="A1188" s="5">
        <v>1180</v>
      </c>
      <c r="B1188" s="5" t="s">
        <v>810</v>
      </c>
      <c r="C1188" s="5" t="s">
        <v>5342</v>
      </c>
      <c r="D1188" s="5">
        <v>664.37300000000005</v>
      </c>
      <c r="E1188" s="5">
        <v>61.036999999999999</v>
      </c>
      <c r="F1188" s="179">
        <v>8.2649963405763209</v>
      </c>
      <c r="G1188" s="179">
        <v>45.698002217771254</v>
      </c>
      <c r="H1188" s="6">
        <v>370</v>
      </c>
      <c r="I1188" s="5">
        <v>392</v>
      </c>
      <c r="J1188" s="5" t="s">
        <v>5343</v>
      </c>
      <c r="K1188" s="5" t="s">
        <v>2314</v>
      </c>
      <c r="L1188" s="5" t="s">
        <v>5344</v>
      </c>
      <c r="Y1188" s="219">
        <v>167.9</v>
      </c>
      <c r="AB1188" s="5" t="s">
        <v>4327</v>
      </c>
      <c r="AC1188" s="5" t="s">
        <v>3640</v>
      </c>
    </row>
    <row r="1189" spans="1:29">
      <c r="A1189" s="5">
        <v>1181</v>
      </c>
      <c r="B1189" s="5" t="s">
        <v>811</v>
      </c>
      <c r="C1189" s="5" t="s">
        <v>5345</v>
      </c>
      <c r="D1189" s="5">
        <v>638.84100000000001</v>
      </c>
      <c r="E1189" s="5">
        <v>-93.414000000000001</v>
      </c>
      <c r="F1189" s="179">
        <v>7.9250050143685336</v>
      </c>
      <c r="G1189" s="179">
        <v>44.31106069339782</v>
      </c>
      <c r="H1189" s="6">
        <v>600</v>
      </c>
      <c r="I1189" s="5">
        <v>830</v>
      </c>
      <c r="J1189" s="5" t="s">
        <v>5346</v>
      </c>
      <c r="K1189" s="5" t="s">
        <v>2314</v>
      </c>
      <c r="L1189" s="5" t="s">
        <v>3910</v>
      </c>
      <c r="Y1189" s="219">
        <v>31.1</v>
      </c>
      <c r="AB1189" s="5" t="s">
        <v>4327</v>
      </c>
      <c r="AC1189" s="5" t="s">
        <v>3640</v>
      </c>
    </row>
    <row r="1190" spans="1:29">
      <c r="A1190" s="5">
        <v>1182</v>
      </c>
      <c r="B1190" s="5" t="s">
        <v>812</v>
      </c>
      <c r="C1190" s="5" t="s">
        <v>5347</v>
      </c>
      <c r="D1190" s="5">
        <v>650.27200000000005</v>
      </c>
      <c r="E1190" s="5">
        <v>-104.45699999999999</v>
      </c>
      <c r="F1190" s="179">
        <v>8.0670378941264342</v>
      </c>
      <c r="G1190" s="179">
        <v>44.211069301929612</v>
      </c>
      <c r="H1190" s="6">
        <v>630</v>
      </c>
      <c r="I1190" s="5">
        <v>1084</v>
      </c>
      <c r="J1190" s="5" t="s">
        <v>5348</v>
      </c>
      <c r="K1190" s="5" t="s">
        <v>2314</v>
      </c>
      <c r="L1190" s="5" t="s">
        <v>3910</v>
      </c>
      <c r="Y1190" s="219">
        <v>179.1</v>
      </c>
      <c r="AB1190" s="5" t="s">
        <v>4327</v>
      </c>
      <c r="AC1190" s="5" t="s">
        <v>3640</v>
      </c>
    </row>
    <row r="1191" spans="1:29">
      <c r="A1191" s="5">
        <v>1183</v>
      </c>
      <c r="B1191" s="5" t="s">
        <v>813</v>
      </c>
      <c r="C1191" s="5" t="s">
        <v>5349</v>
      </c>
      <c r="D1191" s="5">
        <v>650.06600000000003</v>
      </c>
      <c r="E1191" s="5">
        <v>-88.774000000000001</v>
      </c>
      <c r="F1191" s="179">
        <v>8.0660203179595431</v>
      </c>
      <c r="G1191" s="179">
        <v>44.352055237212731</v>
      </c>
      <c r="H1191" s="6">
        <v>400</v>
      </c>
      <c r="I1191" s="5">
        <v>645</v>
      </c>
      <c r="J1191" s="5" t="s">
        <v>5350</v>
      </c>
      <c r="K1191" s="5" t="s">
        <v>2314</v>
      </c>
      <c r="L1191" s="5" t="s">
        <v>4351</v>
      </c>
      <c r="Y1191" s="219">
        <v>30.6</v>
      </c>
      <c r="AB1191" s="5" t="s">
        <v>4327</v>
      </c>
      <c r="AC1191" s="5" t="s">
        <v>3640</v>
      </c>
    </row>
    <row r="1192" spans="1:29">
      <c r="A1192" s="5">
        <v>1184</v>
      </c>
      <c r="B1192" s="5" t="s">
        <v>814</v>
      </c>
      <c r="C1192" s="5" t="s">
        <v>4352</v>
      </c>
      <c r="D1192" s="5">
        <v>682.52599999999995</v>
      </c>
      <c r="E1192" s="5">
        <v>-86.762</v>
      </c>
      <c r="F1192" s="179">
        <v>8.4730678700625006</v>
      </c>
      <c r="G1192" s="179">
        <v>44.367055249109363</v>
      </c>
      <c r="H1192" s="6">
        <v>72</v>
      </c>
      <c r="I1192" s="5">
        <v>261</v>
      </c>
      <c r="J1192" s="5" t="s">
        <v>4353</v>
      </c>
      <c r="K1192" s="5" t="s">
        <v>2314</v>
      </c>
      <c r="L1192" s="5" t="s">
        <v>4351</v>
      </c>
      <c r="Y1192" s="219">
        <v>124.3</v>
      </c>
      <c r="AB1192" s="5" t="s">
        <v>4327</v>
      </c>
      <c r="AC1192" s="5" t="s">
        <v>3640</v>
      </c>
    </row>
    <row r="1193" spans="1:29">
      <c r="A1193" s="5">
        <v>1185</v>
      </c>
      <c r="B1193" s="5" t="s">
        <v>815</v>
      </c>
      <c r="C1193" s="5" t="s">
        <v>4354</v>
      </c>
      <c r="D1193" s="5">
        <v>686.46500000000003</v>
      </c>
      <c r="E1193" s="5">
        <v>-60.122999999999998</v>
      </c>
      <c r="F1193" s="179">
        <v>8.5270417720515486</v>
      </c>
      <c r="G1193" s="179">
        <v>44.606046044884593</v>
      </c>
      <c r="H1193" s="6">
        <v>574</v>
      </c>
      <c r="I1193" s="5">
        <v>411</v>
      </c>
      <c r="J1193" s="5" t="s">
        <v>2908</v>
      </c>
      <c r="K1193" s="5" t="s">
        <v>2314</v>
      </c>
      <c r="L1193" s="5" t="s">
        <v>4351</v>
      </c>
      <c r="Y1193" s="219">
        <v>31.6</v>
      </c>
      <c r="AB1193" s="5" t="s">
        <v>4327</v>
      </c>
      <c r="AC1193" s="5" t="s">
        <v>3640</v>
      </c>
    </row>
    <row r="1194" spans="1:29">
      <c r="A1194" s="5">
        <v>1186</v>
      </c>
      <c r="B1194" s="5" t="s">
        <v>816</v>
      </c>
      <c r="C1194" s="5" t="s">
        <v>2909</v>
      </c>
      <c r="D1194" s="5">
        <v>679.23299999999995</v>
      </c>
      <c r="E1194" s="5">
        <v>86.56</v>
      </c>
      <c r="F1194" s="179">
        <v>8.4599952672058141</v>
      </c>
      <c r="G1194" s="179">
        <v>45.925994998010573</v>
      </c>
      <c r="H1194" s="6">
        <v>196</v>
      </c>
      <c r="I1194" s="5">
        <v>200</v>
      </c>
      <c r="J1194" s="5" t="s">
        <v>2910</v>
      </c>
      <c r="K1194" s="5" t="s">
        <v>2314</v>
      </c>
      <c r="L1194" s="5" t="s">
        <v>1261</v>
      </c>
      <c r="Y1194" s="219">
        <v>197.7</v>
      </c>
      <c r="AB1194" s="5" t="s">
        <v>4327</v>
      </c>
      <c r="AC1194" s="5" t="s">
        <v>3640</v>
      </c>
    </row>
    <row r="1195" spans="1:29">
      <c r="A1195" s="5">
        <v>1187</v>
      </c>
      <c r="B1195" s="5" t="s">
        <v>817</v>
      </c>
      <c r="C1195" s="5" t="s">
        <v>3918</v>
      </c>
      <c r="D1195" s="5">
        <v>671.80100000000004</v>
      </c>
      <c r="E1195" s="5">
        <v>72.015000000000001</v>
      </c>
      <c r="F1195" s="179">
        <v>8.3619977620018044</v>
      </c>
      <c r="G1195" s="179">
        <v>45.795998324697031</v>
      </c>
      <c r="H1195" s="6">
        <v>370</v>
      </c>
      <c r="I1195" s="5">
        <v>675</v>
      </c>
      <c r="J1195" s="5" t="s">
        <v>3919</v>
      </c>
      <c r="K1195" s="5" t="s">
        <v>2314</v>
      </c>
      <c r="L1195" s="5" t="s">
        <v>1261</v>
      </c>
      <c r="Y1195" s="219">
        <v>186.7</v>
      </c>
      <c r="AB1195" s="5" t="s">
        <v>4327</v>
      </c>
      <c r="AC1195" s="5" t="s">
        <v>3640</v>
      </c>
    </row>
    <row r="1196" spans="1:29">
      <c r="A1196" s="5">
        <v>1188</v>
      </c>
      <c r="B1196" s="5" t="s">
        <v>818</v>
      </c>
      <c r="C1196" s="5" t="s">
        <v>3920</v>
      </c>
      <c r="D1196" s="5">
        <v>657.322</v>
      </c>
      <c r="E1196" s="5">
        <v>48.625999999999998</v>
      </c>
      <c r="F1196" s="179">
        <v>8.1729991120625733</v>
      </c>
      <c r="G1196" s="179">
        <v>45.587004161983167</v>
      </c>
      <c r="H1196" s="6">
        <v>330</v>
      </c>
      <c r="I1196" s="5">
        <v>310</v>
      </c>
      <c r="J1196" s="5" t="s">
        <v>3900</v>
      </c>
      <c r="K1196" s="5" t="s">
        <v>2314</v>
      </c>
      <c r="L1196" s="5" t="s">
        <v>1261</v>
      </c>
      <c r="Y1196" s="219">
        <v>185.6</v>
      </c>
      <c r="AB1196" s="5" t="s">
        <v>4327</v>
      </c>
      <c r="AC1196" s="5" t="s">
        <v>3640</v>
      </c>
    </row>
    <row r="1197" spans="1:29">
      <c r="A1197" s="5">
        <v>1189</v>
      </c>
      <c r="B1197" s="5" t="s">
        <v>1238</v>
      </c>
      <c r="C1197" s="5" t="s">
        <v>3901</v>
      </c>
      <c r="D1197" s="5">
        <v>654.048</v>
      </c>
      <c r="E1197" s="5">
        <v>-96.972999999999999</v>
      </c>
      <c r="F1197" s="179">
        <v>8.1150364208817578</v>
      </c>
      <c r="G1197" s="179">
        <v>44.278057697682485</v>
      </c>
      <c r="H1197" s="6">
        <v>900</v>
      </c>
      <c r="I1197" s="5">
        <v>997</v>
      </c>
      <c r="J1197" s="5" t="s">
        <v>4167</v>
      </c>
      <c r="K1197" s="5" t="s">
        <v>2314</v>
      </c>
      <c r="L1197" s="5" t="s">
        <v>2007</v>
      </c>
      <c r="Y1197" s="219">
        <v>31.3</v>
      </c>
      <c r="AB1197" s="5" t="s">
        <v>4327</v>
      </c>
      <c r="AC1197" s="5" t="s">
        <v>3640</v>
      </c>
    </row>
    <row r="1198" spans="1:29">
      <c r="A1198" s="5">
        <v>1190</v>
      </c>
      <c r="B1198" s="5" t="s">
        <v>1239</v>
      </c>
      <c r="C1198" s="5" t="s">
        <v>4168</v>
      </c>
      <c r="D1198" s="5">
        <v>666.49800000000005</v>
      </c>
      <c r="E1198" s="5">
        <v>87.63</v>
      </c>
      <c r="F1198" s="179">
        <v>8.2959994888454673</v>
      </c>
      <c r="G1198" s="179">
        <v>45.936990193906098</v>
      </c>
      <c r="H1198" s="6">
        <v>850</v>
      </c>
      <c r="I1198" s="5">
        <v>972</v>
      </c>
      <c r="J1198" s="5" t="s">
        <v>4437</v>
      </c>
      <c r="K1198" s="5" t="s">
        <v>2314</v>
      </c>
      <c r="L1198" s="5" t="s">
        <v>2279</v>
      </c>
      <c r="Y1198" s="219">
        <v>77.8</v>
      </c>
      <c r="AB1198" s="5" t="s">
        <v>4327</v>
      </c>
      <c r="AC1198" s="5" t="s">
        <v>3640</v>
      </c>
    </row>
    <row r="1199" spans="1:29">
      <c r="A1199" s="5">
        <v>1191</v>
      </c>
      <c r="B1199" s="5" t="s">
        <v>1240</v>
      </c>
      <c r="C1199" s="5" t="s">
        <v>4438</v>
      </c>
      <c r="D1199" s="5">
        <v>569.77200000000005</v>
      </c>
      <c r="E1199" s="5">
        <v>23.306000000000001</v>
      </c>
      <c r="F1199" s="179">
        <v>7.0529641217876193</v>
      </c>
      <c r="G1199" s="179">
        <v>45.361010800100146</v>
      </c>
      <c r="H1199" s="6">
        <v>1819</v>
      </c>
      <c r="I1199" s="5">
        <v>2499</v>
      </c>
      <c r="J1199" s="5" t="s">
        <v>4439</v>
      </c>
      <c r="K1199" s="5" t="s">
        <v>2314</v>
      </c>
      <c r="L1199" s="5" t="s">
        <v>2835</v>
      </c>
      <c r="Y1199" s="219">
        <v>29.5</v>
      </c>
      <c r="AB1199" s="5" t="s">
        <v>4327</v>
      </c>
      <c r="AC1199" s="5" t="s">
        <v>3640</v>
      </c>
    </row>
    <row r="1200" spans="1:29">
      <c r="A1200" s="5">
        <v>1192</v>
      </c>
      <c r="B1200" s="5" t="s">
        <v>1241</v>
      </c>
      <c r="C1200" s="5" t="s">
        <v>2836</v>
      </c>
      <c r="D1200" s="5">
        <v>507.80399999999997</v>
      </c>
      <c r="E1200" s="5">
        <v>-10.993</v>
      </c>
      <c r="F1200" s="179">
        <v>6.268918945038763</v>
      </c>
      <c r="G1200" s="179">
        <v>45.047034064535104</v>
      </c>
      <c r="H1200" s="46"/>
      <c r="I1200" s="5">
        <v>1824</v>
      </c>
      <c r="J1200" s="5" t="s">
        <v>2837</v>
      </c>
      <c r="K1200" s="5" t="s">
        <v>2314</v>
      </c>
      <c r="L1200" s="5" t="s">
        <v>2053</v>
      </c>
      <c r="Y1200" s="219">
        <v>20</v>
      </c>
      <c r="AB1200" s="5" t="s">
        <v>4327</v>
      </c>
      <c r="AC1200" s="5" t="s">
        <v>3640</v>
      </c>
    </row>
    <row r="1201" spans="1:28">
      <c r="A1201" s="5">
        <v>1193</v>
      </c>
      <c r="B1201" s="5" t="s">
        <v>1242</v>
      </c>
      <c r="C1201" s="5" t="s">
        <v>3028</v>
      </c>
      <c r="D1201" s="5">
        <v>820.65</v>
      </c>
      <c r="E1201" s="5">
        <v>125.825</v>
      </c>
      <c r="F1201" s="179">
        <v>10.300265152294637</v>
      </c>
      <c r="G1201" s="179">
        <v>46.247640709446983</v>
      </c>
      <c r="H1201" s="6">
        <v>1850</v>
      </c>
      <c r="I1201" s="5">
        <v>1864</v>
      </c>
      <c r="K1201" s="5" t="s">
        <v>2314</v>
      </c>
      <c r="Y1201" s="219">
        <v>34.1</v>
      </c>
      <c r="Z1201" s="172">
        <v>1.6</v>
      </c>
      <c r="AA1201" s="172">
        <v>20</v>
      </c>
      <c r="AB1201" s="5" t="s">
        <v>4870</v>
      </c>
    </row>
    <row r="1202" spans="1:28">
      <c r="A1202" s="5">
        <v>1194</v>
      </c>
      <c r="B1202" s="5" t="s">
        <v>1243</v>
      </c>
      <c r="C1202" s="5" t="s">
        <v>3303</v>
      </c>
      <c r="D1202" s="5">
        <v>818.97500000000002</v>
      </c>
      <c r="E1202" s="5">
        <v>123.675</v>
      </c>
      <c r="F1202" s="179">
        <v>10.277552096469948</v>
      </c>
      <c r="G1202" s="179">
        <v>46.228860475705261</v>
      </c>
      <c r="H1202" s="6">
        <v>1905</v>
      </c>
      <c r="I1202" s="5">
        <v>1859</v>
      </c>
      <c r="K1202" s="5" t="s">
        <v>2314</v>
      </c>
      <c r="Y1202" s="219">
        <v>41</v>
      </c>
      <c r="Z1202" s="172">
        <v>3.4</v>
      </c>
      <c r="AA1202" s="172">
        <v>20</v>
      </c>
      <c r="AB1202" s="5" t="s">
        <v>4870</v>
      </c>
    </row>
    <row r="1203" spans="1:28">
      <c r="A1203" s="5">
        <v>1195</v>
      </c>
      <c r="B1203" s="5" t="s">
        <v>1244</v>
      </c>
      <c r="C1203" s="5" t="s">
        <v>3304</v>
      </c>
      <c r="D1203" s="5">
        <v>818.9</v>
      </c>
      <c r="E1203" s="5">
        <v>123.625</v>
      </c>
      <c r="F1203" s="179">
        <v>10.276557167994659</v>
      </c>
      <c r="G1203" s="179">
        <v>46.228435402035501</v>
      </c>
      <c r="H1203" s="6">
        <v>1905</v>
      </c>
      <c r="I1203" s="5">
        <v>1894</v>
      </c>
      <c r="K1203" s="5" t="s">
        <v>2314</v>
      </c>
      <c r="Y1203" s="219">
        <v>31.9</v>
      </c>
      <c r="Z1203" s="172">
        <v>2.2999999999999998</v>
      </c>
      <c r="AA1203" s="172">
        <v>15</v>
      </c>
      <c r="AB1203" s="5" t="s">
        <v>4870</v>
      </c>
    </row>
    <row r="1204" spans="1:28">
      <c r="A1204" s="5">
        <v>1196</v>
      </c>
      <c r="B1204" s="5" t="s">
        <v>1245</v>
      </c>
      <c r="C1204" s="5" t="s">
        <v>2797</v>
      </c>
      <c r="D1204" s="5">
        <v>784.75</v>
      </c>
      <c r="E1204" s="5">
        <v>116.25</v>
      </c>
      <c r="F1204" s="179">
        <v>9.8312128820054951</v>
      </c>
      <c r="G1204" s="179">
        <v>46.172369495642911</v>
      </c>
      <c r="H1204" s="6">
        <v>800</v>
      </c>
      <c r="I1204" s="5">
        <v>781</v>
      </c>
      <c r="K1204" s="5" t="s">
        <v>2314</v>
      </c>
      <c r="Y1204" s="219">
        <v>45.7</v>
      </c>
      <c r="Z1204" s="172">
        <v>5.0999999999999996</v>
      </c>
      <c r="AA1204" s="172">
        <v>20</v>
      </c>
      <c r="AB1204" s="5" t="s">
        <v>4870</v>
      </c>
    </row>
    <row r="1205" spans="1:28">
      <c r="A1205" s="5">
        <v>1197</v>
      </c>
      <c r="B1205" s="5" t="s">
        <v>1246</v>
      </c>
      <c r="C1205" s="5" t="s">
        <v>2586</v>
      </c>
      <c r="D1205" s="5">
        <v>904.74800000000005</v>
      </c>
      <c r="E1205" s="5">
        <v>196.68700000000001</v>
      </c>
      <c r="F1205" s="179">
        <v>11.436179318226628</v>
      </c>
      <c r="G1205" s="179">
        <v>46.851412333681182</v>
      </c>
      <c r="H1205" s="6">
        <v>2405</v>
      </c>
      <c r="I1205" s="5">
        <v>2156</v>
      </c>
      <c r="J1205" s="5" t="s">
        <v>3328</v>
      </c>
      <c r="K1205" s="5" t="s">
        <v>2314</v>
      </c>
      <c r="Y1205" s="219">
        <v>15.3</v>
      </c>
      <c r="Z1205" s="172">
        <v>2</v>
      </c>
      <c r="AA1205" s="172">
        <v>10</v>
      </c>
      <c r="AB1205" s="5" t="s">
        <v>3335</v>
      </c>
    </row>
    <row r="1206" spans="1:28">
      <c r="A1206" s="5">
        <v>1198</v>
      </c>
      <c r="B1206" s="5" t="s">
        <v>1247</v>
      </c>
      <c r="C1206" s="5" t="s">
        <v>2585</v>
      </c>
      <c r="D1206" s="5">
        <v>900.36</v>
      </c>
      <c r="E1206" s="5">
        <v>188.548</v>
      </c>
      <c r="F1206" s="179">
        <v>11.373354582143794</v>
      </c>
      <c r="G1206" s="179">
        <v>46.780288317241038</v>
      </c>
      <c r="H1206" s="6">
        <v>1650</v>
      </c>
      <c r="I1206" s="5">
        <v>1941</v>
      </c>
      <c r="J1206" s="5" t="s">
        <v>3329</v>
      </c>
      <c r="K1206" s="5" t="s">
        <v>2314</v>
      </c>
      <c r="Y1206" s="219">
        <v>17.7</v>
      </c>
      <c r="Z1206" s="172">
        <v>1.2</v>
      </c>
      <c r="AA1206" s="172">
        <v>19</v>
      </c>
      <c r="AB1206" s="5" t="s">
        <v>3335</v>
      </c>
    </row>
    <row r="1207" spans="1:28">
      <c r="A1207" s="5">
        <v>1199</v>
      </c>
      <c r="B1207" s="5" t="s">
        <v>1248</v>
      </c>
      <c r="C1207" s="5" t="s">
        <v>2587</v>
      </c>
      <c r="D1207" s="5">
        <v>900.423</v>
      </c>
      <c r="E1207" s="5">
        <v>187.874</v>
      </c>
      <c r="F1207" s="179">
        <v>11.373735060273365</v>
      </c>
      <c r="G1207" s="179">
        <v>46.774204568982796</v>
      </c>
      <c r="H1207" s="6">
        <v>1435</v>
      </c>
      <c r="I1207" s="5">
        <v>1526</v>
      </c>
      <c r="J1207" s="5" t="s">
        <v>3329</v>
      </c>
      <c r="K1207" s="5" t="s">
        <v>2314</v>
      </c>
      <c r="Y1207" s="219">
        <v>38.6</v>
      </c>
      <c r="Z1207" s="172">
        <v>2.8</v>
      </c>
      <c r="AA1207" s="172">
        <v>17</v>
      </c>
      <c r="AB1207" s="5" t="s">
        <v>3335</v>
      </c>
    </row>
    <row r="1208" spans="1:28">
      <c r="A1208" s="5">
        <v>1200</v>
      </c>
      <c r="B1208" s="5" t="s">
        <v>1249</v>
      </c>
      <c r="C1208" s="5" t="s">
        <v>2589</v>
      </c>
      <c r="D1208" s="5">
        <v>896.67899999999997</v>
      </c>
      <c r="E1208" s="5">
        <v>195.07499999999999</v>
      </c>
      <c r="F1208" s="179">
        <v>11.329458283515294</v>
      </c>
      <c r="G1208" s="179">
        <v>46.840580472018445</v>
      </c>
      <c r="H1208" s="6">
        <v>2105</v>
      </c>
      <c r="I1208" s="5">
        <v>1964</v>
      </c>
      <c r="J1208" s="5" t="s">
        <v>3330</v>
      </c>
      <c r="K1208" s="5" t="s">
        <v>2314</v>
      </c>
      <c r="Y1208" s="219">
        <v>13.5</v>
      </c>
      <c r="Z1208" s="172">
        <v>0.7</v>
      </c>
      <c r="AA1208" s="172">
        <v>20</v>
      </c>
      <c r="AB1208" s="5" t="s">
        <v>3335</v>
      </c>
    </row>
    <row r="1209" spans="1:28">
      <c r="A1209" s="5">
        <v>1201</v>
      </c>
      <c r="B1209" s="5" t="s">
        <v>1250</v>
      </c>
      <c r="C1209" s="5" t="s">
        <v>2590</v>
      </c>
      <c r="D1209" s="5">
        <v>896.07799999999997</v>
      </c>
      <c r="E1209" s="5">
        <v>195.113</v>
      </c>
      <c r="F1209" s="179">
        <v>11.321613890126052</v>
      </c>
      <c r="G1209" s="179">
        <v>46.841189813680167</v>
      </c>
      <c r="H1209" s="6">
        <v>2110</v>
      </c>
      <c r="I1209" s="5">
        <v>2063</v>
      </c>
      <c r="J1209" s="5" t="s">
        <v>3330</v>
      </c>
      <c r="K1209" s="5" t="s">
        <v>2314</v>
      </c>
      <c r="Y1209" s="219">
        <v>56.1</v>
      </c>
      <c r="Z1209" s="172">
        <v>3.4</v>
      </c>
      <c r="AA1209" s="172">
        <v>20</v>
      </c>
      <c r="AB1209" s="5" t="s">
        <v>3335</v>
      </c>
    </row>
    <row r="1210" spans="1:28">
      <c r="A1210" s="5">
        <v>1202</v>
      </c>
      <c r="B1210" s="5" t="s">
        <v>1251</v>
      </c>
      <c r="C1210" s="5" t="s">
        <v>772</v>
      </c>
      <c r="D1210" s="5">
        <v>895.69500000000005</v>
      </c>
      <c r="E1210" s="5">
        <v>194.256</v>
      </c>
      <c r="F1210" s="179">
        <v>11.316042910704526</v>
      </c>
      <c r="G1210" s="179">
        <v>46.833660635214343</v>
      </c>
      <c r="H1210" s="6">
        <v>1830</v>
      </c>
      <c r="I1210" s="5">
        <v>1892</v>
      </c>
      <c r="J1210" s="5" t="s">
        <v>3330</v>
      </c>
      <c r="K1210" s="5" t="s">
        <v>2314</v>
      </c>
      <c r="Y1210" s="219">
        <v>15.9</v>
      </c>
      <c r="Z1210" s="172">
        <v>0.7</v>
      </c>
      <c r="AA1210" s="172">
        <v>20</v>
      </c>
      <c r="AB1210" s="5" t="s">
        <v>3335</v>
      </c>
    </row>
    <row r="1211" spans="1:28">
      <c r="A1211" s="5">
        <v>1203</v>
      </c>
      <c r="B1211" s="5" t="s">
        <v>1441</v>
      </c>
      <c r="C1211" s="5" t="s">
        <v>516</v>
      </c>
      <c r="D1211" s="5">
        <v>890.32100000000003</v>
      </c>
      <c r="E1211" s="5">
        <v>192.898</v>
      </c>
      <c r="F1211" s="179">
        <v>11.24482019790198</v>
      </c>
      <c r="G1211" s="179">
        <v>46.823827496749054</v>
      </c>
      <c r="H1211" s="6">
        <v>775</v>
      </c>
      <c r="I1211" s="5">
        <v>1251</v>
      </c>
      <c r="J1211" s="5" t="s">
        <v>3330</v>
      </c>
      <c r="K1211" s="5" t="s">
        <v>2314</v>
      </c>
      <c r="Y1211" s="219">
        <v>46.6</v>
      </c>
      <c r="Z1211" s="172">
        <v>2.8</v>
      </c>
      <c r="AA1211" s="172">
        <v>20</v>
      </c>
      <c r="AB1211" s="5" t="s">
        <v>3335</v>
      </c>
    </row>
    <row r="1212" spans="1:28">
      <c r="A1212" s="5">
        <v>1204</v>
      </c>
      <c r="B1212" s="5" t="s">
        <v>1442</v>
      </c>
      <c r="C1212" s="5" t="s">
        <v>518</v>
      </c>
      <c r="D1212" s="5">
        <v>893.95</v>
      </c>
      <c r="E1212" s="5">
        <v>193.971</v>
      </c>
      <c r="F1212" s="179">
        <v>11.29301378034571</v>
      </c>
      <c r="G1212" s="179">
        <v>46.831873797826709</v>
      </c>
      <c r="H1212" s="6">
        <v>1480</v>
      </c>
      <c r="I1212" s="5">
        <v>1577</v>
      </c>
      <c r="J1212" s="5" t="s">
        <v>3330</v>
      </c>
      <c r="K1212" s="5" t="s">
        <v>2314</v>
      </c>
      <c r="Y1212" s="219">
        <v>16.7</v>
      </c>
      <c r="Z1212" s="172">
        <v>1.2</v>
      </c>
      <c r="AA1212" s="172">
        <v>11</v>
      </c>
      <c r="AB1212" s="5" t="s">
        <v>3335</v>
      </c>
    </row>
    <row r="1213" spans="1:28">
      <c r="A1213" s="5">
        <v>1205</v>
      </c>
      <c r="B1213" s="5" t="s">
        <v>1443</v>
      </c>
      <c r="C1213" s="5" t="s">
        <v>3884</v>
      </c>
      <c r="D1213" s="5">
        <v>885.803</v>
      </c>
      <c r="E1213" s="5">
        <v>181.20500000000001</v>
      </c>
      <c r="F1213" s="179">
        <v>11.178362172307761</v>
      </c>
      <c r="G1213" s="179">
        <v>46.720720307606854</v>
      </c>
      <c r="H1213" s="6">
        <v>1065</v>
      </c>
      <c r="I1213" s="5">
        <v>1126</v>
      </c>
      <c r="J1213" s="5" t="s">
        <v>3331</v>
      </c>
      <c r="K1213" s="5" t="s">
        <v>2314</v>
      </c>
      <c r="Y1213" s="219">
        <v>32.6</v>
      </c>
      <c r="Z1213" s="172">
        <v>2.5</v>
      </c>
      <c r="AA1213" s="172">
        <v>20</v>
      </c>
      <c r="AB1213" s="5" t="s">
        <v>3335</v>
      </c>
    </row>
    <row r="1214" spans="1:28">
      <c r="A1214" s="5">
        <v>1206</v>
      </c>
      <c r="B1214" s="5" t="s">
        <v>1444</v>
      </c>
      <c r="C1214" s="5" t="s">
        <v>3464</v>
      </c>
      <c r="D1214" s="5">
        <v>883.47500000000002</v>
      </c>
      <c r="E1214" s="5">
        <v>170.05600000000001</v>
      </c>
      <c r="F1214" s="179">
        <v>11.141053244638538</v>
      </c>
      <c r="G1214" s="179">
        <v>46.621535502265736</v>
      </c>
      <c r="H1214" s="6">
        <v>350</v>
      </c>
      <c r="I1214" s="5">
        <v>339</v>
      </c>
      <c r="J1214" s="5" t="s">
        <v>3331</v>
      </c>
      <c r="K1214" s="5" t="s">
        <v>2314</v>
      </c>
      <c r="Y1214" s="219">
        <v>151</v>
      </c>
      <c r="Z1214" s="172">
        <v>15.9</v>
      </c>
      <c r="AA1214" s="172">
        <v>4</v>
      </c>
      <c r="AB1214" s="5" t="s">
        <v>3335</v>
      </c>
    </row>
    <row r="1215" spans="1:28">
      <c r="A1215" s="5">
        <v>1207</v>
      </c>
      <c r="B1215" s="5" t="s">
        <v>1445</v>
      </c>
      <c r="C1215" s="5" t="s">
        <v>3466</v>
      </c>
      <c r="D1215" s="5">
        <v>880.05499999999995</v>
      </c>
      <c r="E1215" s="5">
        <v>166.036</v>
      </c>
      <c r="F1215" s="179">
        <v>11.094001516898013</v>
      </c>
      <c r="G1215" s="179">
        <v>46.586856146946452</v>
      </c>
      <c r="H1215" s="6">
        <v>710</v>
      </c>
      <c r="I1215" s="5">
        <v>716</v>
      </c>
      <c r="J1215" s="5" t="s">
        <v>3332</v>
      </c>
      <c r="K1215" s="5" t="s">
        <v>2314</v>
      </c>
      <c r="Y1215" s="219">
        <v>144</v>
      </c>
      <c r="Z1215" s="172">
        <v>9.5</v>
      </c>
      <c r="AA1215" s="172">
        <v>10</v>
      </c>
      <c r="AB1215" s="5" t="s">
        <v>3335</v>
      </c>
    </row>
    <row r="1216" spans="1:28">
      <c r="A1216" s="5">
        <v>1208</v>
      </c>
      <c r="B1216" s="5" t="s">
        <v>1446</v>
      </c>
      <c r="C1216" s="5" t="s">
        <v>3326</v>
      </c>
      <c r="D1216" s="5">
        <v>876</v>
      </c>
      <c r="E1216" s="5">
        <v>156.5</v>
      </c>
      <c r="F1216" s="179">
        <v>11.035437252413889</v>
      </c>
      <c r="G1216" s="179">
        <v>46.502852325187369</v>
      </c>
      <c r="H1216" s="6">
        <v>1830</v>
      </c>
      <c r="I1216" s="5">
        <v>1753</v>
      </c>
      <c r="K1216" s="5" t="s">
        <v>2314</v>
      </c>
      <c r="Y1216" s="219">
        <v>21.8</v>
      </c>
      <c r="Z1216" s="172">
        <v>2</v>
      </c>
      <c r="AA1216" s="172">
        <v>20</v>
      </c>
      <c r="AB1216" s="5" t="s">
        <v>3335</v>
      </c>
    </row>
    <row r="1217" spans="1:29">
      <c r="A1217" s="5">
        <v>1209</v>
      </c>
      <c r="B1217" s="5" t="s">
        <v>1447</v>
      </c>
      <c r="C1217" s="5" t="s">
        <v>3327</v>
      </c>
      <c r="D1217" s="5">
        <v>885</v>
      </c>
      <c r="E1217" s="5">
        <v>179</v>
      </c>
      <c r="F1217" s="179">
        <v>11.166498196863889</v>
      </c>
      <c r="G1217" s="179">
        <v>46.701251557398606</v>
      </c>
      <c r="H1217" s="6">
        <v>1840</v>
      </c>
      <c r="I1217" s="5">
        <v>723</v>
      </c>
      <c r="K1217" s="5" t="s">
        <v>2314</v>
      </c>
      <c r="Y1217" s="219">
        <v>127</v>
      </c>
      <c r="Z1217" s="172">
        <v>11.6</v>
      </c>
      <c r="AA1217" s="172">
        <v>6</v>
      </c>
      <c r="AB1217" s="5" t="s">
        <v>3335</v>
      </c>
    </row>
    <row r="1218" spans="1:29">
      <c r="A1218" s="5">
        <v>1210</v>
      </c>
      <c r="B1218" s="5" t="s">
        <v>1448</v>
      </c>
      <c r="C1218" s="5" t="s">
        <v>4411</v>
      </c>
      <c r="D1218" s="5">
        <v>785.375</v>
      </c>
      <c r="E1218" s="5">
        <v>206.65</v>
      </c>
      <c r="F1218" s="179">
        <v>9.8756762912179212</v>
      </c>
      <c r="G1218" s="179">
        <v>46.985004221378638</v>
      </c>
      <c r="H1218" s="6">
        <v>2090</v>
      </c>
      <c r="I1218" s="5">
        <v>2034</v>
      </c>
      <c r="K1218" s="5" t="s">
        <v>2314</v>
      </c>
      <c r="L1218" s="5" t="s">
        <v>902</v>
      </c>
      <c r="M1218" s="5" t="s">
        <v>4822</v>
      </c>
      <c r="Y1218" s="219">
        <v>61.3</v>
      </c>
      <c r="Z1218" s="172">
        <v>5.8</v>
      </c>
      <c r="AA1218" s="172">
        <v>4</v>
      </c>
      <c r="AB1218" s="5" t="s">
        <v>5905</v>
      </c>
    </row>
    <row r="1219" spans="1:29">
      <c r="A1219" s="5">
        <v>1211</v>
      </c>
      <c r="B1219" s="5" t="s">
        <v>1449</v>
      </c>
      <c r="C1219" s="5" t="s">
        <v>901</v>
      </c>
      <c r="D1219" s="5">
        <v>785.9</v>
      </c>
      <c r="E1219" s="5">
        <v>206.45</v>
      </c>
      <c r="F1219" s="179">
        <v>9.8824919145733787</v>
      </c>
      <c r="G1219" s="179">
        <v>46.98305917897968</v>
      </c>
      <c r="H1219" s="6">
        <v>2517</v>
      </c>
      <c r="I1219" s="5">
        <v>2400</v>
      </c>
      <c r="K1219" s="5" t="s">
        <v>2314</v>
      </c>
      <c r="L1219" s="5" t="s">
        <v>1602</v>
      </c>
      <c r="M1219" s="5" t="s">
        <v>1000</v>
      </c>
      <c r="Y1219" s="219">
        <v>74.2</v>
      </c>
      <c r="Z1219" s="172">
        <v>3.9</v>
      </c>
      <c r="AA1219" s="172">
        <v>10</v>
      </c>
      <c r="AB1219" s="5" t="s">
        <v>5905</v>
      </c>
    </row>
    <row r="1220" spans="1:29">
      <c r="A1220" s="5">
        <v>1212</v>
      </c>
      <c r="B1220" s="5" t="s">
        <v>1450</v>
      </c>
      <c r="C1220" s="5" t="s">
        <v>903</v>
      </c>
      <c r="D1220" s="5">
        <v>766.625</v>
      </c>
      <c r="E1220" s="5">
        <v>202.22499999999999</v>
      </c>
      <c r="F1220" s="179">
        <v>9.6276885229269311</v>
      </c>
      <c r="G1220" s="179">
        <v>46.950189382360207</v>
      </c>
      <c r="H1220" s="6">
        <v>593</v>
      </c>
      <c r="I1220" s="5">
        <v>1311</v>
      </c>
      <c r="K1220" s="5" t="s">
        <v>2314</v>
      </c>
      <c r="L1220" s="5" t="s">
        <v>4366</v>
      </c>
      <c r="M1220" s="5" t="s">
        <v>1000</v>
      </c>
      <c r="Y1220" s="219">
        <v>60.8</v>
      </c>
      <c r="Z1220" s="172">
        <v>5.4</v>
      </c>
      <c r="AA1220" s="172">
        <v>20</v>
      </c>
      <c r="AB1220" s="5" t="s">
        <v>5905</v>
      </c>
    </row>
    <row r="1221" spans="1:29">
      <c r="A1221" s="5">
        <v>1213</v>
      </c>
      <c r="B1221" s="5" t="s">
        <v>1451</v>
      </c>
      <c r="C1221" s="5" t="s">
        <v>3626</v>
      </c>
      <c r="D1221" s="5">
        <v>763.875</v>
      </c>
      <c r="E1221" s="5">
        <v>189.85</v>
      </c>
      <c r="F1221" s="179">
        <v>9.5871254231397423</v>
      </c>
      <c r="G1221" s="179">
        <v>46.839598775637349</v>
      </c>
      <c r="H1221" s="6">
        <v>1100</v>
      </c>
      <c r="I1221" s="5">
        <v>1069</v>
      </c>
      <c r="K1221" s="5" t="s">
        <v>2314</v>
      </c>
      <c r="L1221" s="5" t="s">
        <v>4366</v>
      </c>
      <c r="M1221" s="5" t="s">
        <v>1000</v>
      </c>
      <c r="Y1221" s="219">
        <v>24.9</v>
      </c>
      <c r="Z1221" s="172">
        <v>5.8</v>
      </c>
      <c r="AA1221" s="172">
        <v>16</v>
      </c>
      <c r="AB1221" s="5" t="s">
        <v>5905</v>
      </c>
    </row>
    <row r="1222" spans="1:29">
      <c r="A1222" s="5">
        <v>1214</v>
      </c>
      <c r="B1222" s="5" t="s">
        <v>1452</v>
      </c>
      <c r="C1222" s="5" t="s">
        <v>2318</v>
      </c>
      <c r="D1222" s="5">
        <v>647.75</v>
      </c>
      <c r="E1222" s="5">
        <v>193.8</v>
      </c>
      <c r="F1222" s="179">
        <v>8.0652207347702429</v>
      </c>
      <c r="G1222" s="179">
        <v>46.89359612466852</v>
      </c>
      <c r="H1222" s="6">
        <v>1760</v>
      </c>
      <c r="I1222" s="45">
        <v>1737</v>
      </c>
      <c r="J1222" s="5" t="s">
        <v>2319</v>
      </c>
      <c r="K1222" s="5" t="s">
        <v>2314</v>
      </c>
      <c r="L1222" s="5" t="s">
        <v>2806</v>
      </c>
      <c r="M1222" s="5" t="s">
        <v>2807</v>
      </c>
      <c r="Y1222" s="219">
        <v>58</v>
      </c>
      <c r="Z1222" s="172">
        <v>2.5</v>
      </c>
      <c r="AA1222" s="172">
        <v>20</v>
      </c>
      <c r="AB1222" s="5" t="s">
        <v>1682</v>
      </c>
    </row>
    <row r="1223" spans="1:29">
      <c r="A1223" s="5">
        <v>1215</v>
      </c>
      <c r="B1223" s="5" t="s">
        <v>1453</v>
      </c>
      <c r="C1223" s="5" t="s">
        <v>2805</v>
      </c>
      <c r="D1223" s="5">
        <v>647.75</v>
      </c>
      <c r="E1223" s="5">
        <v>193.8</v>
      </c>
      <c r="F1223" s="179">
        <v>8.0652207347702429</v>
      </c>
      <c r="G1223" s="179">
        <v>46.89359612466852</v>
      </c>
      <c r="H1223" s="6">
        <v>1760</v>
      </c>
      <c r="I1223" s="45">
        <v>1737</v>
      </c>
      <c r="J1223" s="5" t="s">
        <v>2319</v>
      </c>
      <c r="K1223" s="5" t="s">
        <v>2314</v>
      </c>
      <c r="L1223" s="5" t="s">
        <v>2806</v>
      </c>
      <c r="M1223" s="5" t="s">
        <v>2807</v>
      </c>
      <c r="Y1223" s="219">
        <v>57.5</v>
      </c>
      <c r="Z1223" s="172">
        <v>2.9</v>
      </c>
      <c r="AA1223" s="172">
        <v>10</v>
      </c>
      <c r="AB1223" s="5" t="s">
        <v>1682</v>
      </c>
    </row>
    <row r="1224" spans="1:29" s="1" customFormat="1">
      <c r="A1224" s="5">
        <v>1216</v>
      </c>
      <c r="B1224" s="5" t="s">
        <v>1454</v>
      </c>
      <c r="C1224" s="2" t="s">
        <v>4901</v>
      </c>
      <c r="D1224" s="3">
        <v>277143</v>
      </c>
      <c r="E1224" s="3">
        <v>4983192</v>
      </c>
      <c r="F1224" s="184">
        <v>6.1740292099999996</v>
      </c>
      <c r="G1224" s="184">
        <v>44.967197149999997</v>
      </c>
      <c r="H1224" s="3">
        <v>1930</v>
      </c>
      <c r="I1224" s="5">
        <v>1949</v>
      </c>
      <c r="J1224" s="1" t="s">
        <v>4716</v>
      </c>
      <c r="K1224" s="2" t="s">
        <v>2038</v>
      </c>
      <c r="L1224" s="1" t="s">
        <v>4717</v>
      </c>
      <c r="N1224" s="92"/>
      <c r="P1224" s="24">
        <v>6.4</v>
      </c>
      <c r="Q1224" s="30" t="s">
        <v>4718</v>
      </c>
      <c r="R1224" s="3">
        <v>30</v>
      </c>
      <c r="S1224" s="1" t="s">
        <v>4912</v>
      </c>
      <c r="T1224" s="3"/>
      <c r="U1224" s="3"/>
      <c r="V1224" s="3"/>
      <c r="W1224" s="16"/>
      <c r="X1224" s="30"/>
      <c r="Y1224" s="226"/>
      <c r="Z1224" s="31"/>
      <c r="AA1224" s="31"/>
      <c r="AC1224" s="1" t="s">
        <v>4913</v>
      </c>
    </row>
    <row r="1225" spans="1:29" s="1" customFormat="1">
      <c r="A1225" s="5">
        <v>1217</v>
      </c>
      <c r="B1225" s="5" t="s">
        <v>1455</v>
      </c>
      <c r="C1225" s="2" t="s">
        <v>2204</v>
      </c>
      <c r="D1225" s="3">
        <v>277458</v>
      </c>
      <c r="E1225" s="3">
        <v>4982906</v>
      </c>
      <c r="F1225" s="184">
        <v>6.1781449300000002</v>
      </c>
      <c r="G1225" s="184">
        <v>44.964724439999998</v>
      </c>
      <c r="H1225" s="3">
        <v>1640</v>
      </c>
      <c r="I1225" s="5">
        <v>1687</v>
      </c>
      <c r="J1225" s="1" t="s">
        <v>4512</v>
      </c>
      <c r="K1225" s="2" t="s">
        <v>2038</v>
      </c>
      <c r="L1225" s="1" t="s">
        <v>4719</v>
      </c>
      <c r="N1225" s="92"/>
      <c r="P1225" s="24">
        <v>6.2</v>
      </c>
      <c r="Q1225" s="30" t="s">
        <v>4720</v>
      </c>
      <c r="R1225" s="3">
        <v>20</v>
      </c>
      <c r="S1225" s="1" t="s">
        <v>4912</v>
      </c>
      <c r="T1225" s="3"/>
      <c r="U1225" s="3"/>
      <c r="V1225" s="3"/>
      <c r="W1225" s="16"/>
      <c r="X1225" s="30"/>
      <c r="Y1225" s="226"/>
      <c r="Z1225" s="31"/>
      <c r="AA1225" s="31"/>
      <c r="AC1225" s="1" t="s">
        <v>4913</v>
      </c>
    </row>
    <row r="1226" spans="1:29" s="1" customFormat="1">
      <c r="A1226" s="5">
        <v>1218</v>
      </c>
      <c r="B1226" s="5" t="s">
        <v>1456</v>
      </c>
      <c r="C1226" s="2" t="s">
        <v>4721</v>
      </c>
      <c r="D1226" s="3">
        <v>277300</v>
      </c>
      <c r="E1226" s="3">
        <v>4981413</v>
      </c>
      <c r="F1226" s="184">
        <v>6.1768027700000001</v>
      </c>
      <c r="G1226" s="184">
        <v>44.951251300000003</v>
      </c>
      <c r="H1226" s="3">
        <v>1270</v>
      </c>
      <c r="I1226" s="5">
        <v>1308</v>
      </c>
      <c r="J1226" s="1" t="s">
        <v>4722</v>
      </c>
      <c r="K1226" s="2" t="s">
        <v>2038</v>
      </c>
      <c r="L1226" s="1" t="s">
        <v>4723</v>
      </c>
      <c r="N1226" s="92"/>
      <c r="P1226" s="24">
        <v>5.7</v>
      </c>
      <c r="Q1226" s="30" t="s">
        <v>4724</v>
      </c>
      <c r="R1226" s="3">
        <v>20</v>
      </c>
      <c r="S1226" s="1" t="s">
        <v>4912</v>
      </c>
      <c r="T1226" s="3"/>
      <c r="U1226" s="3"/>
      <c r="V1226" s="3"/>
      <c r="W1226" s="16"/>
      <c r="X1226" s="30"/>
      <c r="Y1226" s="226"/>
      <c r="Z1226" s="31"/>
      <c r="AA1226" s="31"/>
      <c r="AC1226" s="1" t="s">
        <v>4913</v>
      </c>
    </row>
    <row r="1227" spans="1:29" s="1" customFormat="1">
      <c r="A1227" s="5">
        <v>1219</v>
      </c>
      <c r="B1227" s="5" t="s">
        <v>1457</v>
      </c>
      <c r="C1227" s="2" t="s">
        <v>2205</v>
      </c>
      <c r="D1227" s="3">
        <v>277100</v>
      </c>
      <c r="E1227" s="3">
        <v>4980663</v>
      </c>
      <c r="F1227" s="184">
        <v>6.1746015200000004</v>
      </c>
      <c r="G1227" s="184">
        <v>44.944445340000001</v>
      </c>
      <c r="H1227" s="3">
        <v>1805</v>
      </c>
      <c r="I1227" s="5">
        <v>1786</v>
      </c>
      <c r="J1227" s="1" t="s">
        <v>4725</v>
      </c>
      <c r="K1227" s="2" t="s">
        <v>2038</v>
      </c>
      <c r="L1227" s="1" t="s">
        <v>3361</v>
      </c>
      <c r="N1227" s="92"/>
      <c r="P1227" s="24">
        <v>6.7</v>
      </c>
      <c r="Q1227" s="30" t="s">
        <v>4726</v>
      </c>
      <c r="R1227" s="3">
        <v>11</v>
      </c>
      <c r="S1227" s="1" t="s">
        <v>4912</v>
      </c>
      <c r="T1227" s="3"/>
      <c r="U1227" s="3"/>
      <c r="V1227" s="3"/>
      <c r="W1227" s="16"/>
      <c r="X1227" s="30"/>
      <c r="Y1227" s="226"/>
      <c r="Z1227" s="31"/>
      <c r="AA1227" s="31"/>
      <c r="AC1227" s="1" t="s">
        <v>4913</v>
      </c>
    </row>
    <row r="1228" spans="1:29" s="1" customFormat="1">
      <c r="A1228" s="5">
        <v>1220</v>
      </c>
      <c r="B1228" s="5" t="s">
        <v>1458</v>
      </c>
      <c r="C1228" s="2" t="s">
        <v>4727</v>
      </c>
      <c r="D1228" s="3">
        <v>279638</v>
      </c>
      <c r="E1228" s="3">
        <v>4977682</v>
      </c>
      <c r="F1228" s="184">
        <v>6.2080337500000002</v>
      </c>
      <c r="G1228" s="184">
        <v>44.91843325</v>
      </c>
      <c r="H1228" s="3">
        <v>1720</v>
      </c>
      <c r="I1228" s="5">
        <v>1680</v>
      </c>
      <c r="J1228" s="1" t="s">
        <v>4728</v>
      </c>
      <c r="K1228" s="2" t="s">
        <v>2038</v>
      </c>
      <c r="L1228" s="1" t="s">
        <v>1293</v>
      </c>
      <c r="N1228" s="92"/>
      <c r="P1228" s="24">
        <v>5.5</v>
      </c>
      <c r="Q1228" s="30">
        <v>0.5</v>
      </c>
      <c r="R1228" s="3">
        <v>20</v>
      </c>
      <c r="S1228" s="1" t="s">
        <v>4912</v>
      </c>
      <c r="T1228" s="3">
        <v>11.43</v>
      </c>
      <c r="U1228" s="3">
        <v>0.21</v>
      </c>
      <c r="V1228" s="3">
        <v>1.49</v>
      </c>
      <c r="W1228" s="16">
        <v>52</v>
      </c>
      <c r="X1228" s="30"/>
      <c r="Y1228" s="226"/>
      <c r="Z1228" s="31"/>
      <c r="AA1228" s="31"/>
      <c r="AC1228" s="1" t="s">
        <v>4913</v>
      </c>
    </row>
    <row r="1229" spans="1:29" s="1" customFormat="1">
      <c r="A1229" s="5">
        <v>1221</v>
      </c>
      <c r="B1229" s="5" t="s">
        <v>1459</v>
      </c>
      <c r="C1229" s="2" t="s">
        <v>4729</v>
      </c>
      <c r="D1229" s="3">
        <v>279568</v>
      </c>
      <c r="E1229" s="3">
        <v>4976734</v>
      </c>
      <c r="F1229" s="184">
        <v>6.2075610599999997</v>
      </c>
      <c r="G1229" s="184">
        <v>44.909887769999997</v>
      </c>
      <c r="H1229" s="3">
        <v>1715</v>
      </c>
      <c r="I1229" s="5">
        <v>1713</v>
      </c>
      <c r="J1229" s="1" t="s">
        <v>4730</v>
      </c>
      <c r="K1229" s="2" t="s">
        <v>2038</v>
      </c>
      <c r="L1229" s="1" t="s">
        <v>4731</v>
      </c>
      <c r="N1229" s="92"/>
      <c r="P1229" s="24">
        <v>8.1999999999999993</v>
      </c>
      <c r="Q1229" s="30">
        <v>1.1000000000000001</v>
      </c>
      <c r="R1229" s="3">
        <v>30</v>
      </c>
      <c r="S1229" s="1" t="s">
        <v>4912</v>
      </c>
      <c r="T1229" s="3"/>
      <c r="U1229" s="3"/>
      <c r="V1229" s="3"/>
      <c r="W1229" s="16"/>
      <c r="X1229" s="30"/>
      <c r="Y1229" s="226"/>
      <c r="Z1229" s="31"/>
      <c r="AA1229" s="31"/>
      <c r="AC1229" s="1" t="s">
        <v>4913</v>
      </c>
    </row>
    <row r="1230" spans="1:29" s="1" customFormat="1">
      <c r="A1230" s="5">
        <v>1222</v>
      </c>
      <c r="B1230" s="5" t="s">
        <v>6004</v>
      </c>
      <c r="C1230" s="2" t="s">
        <v>4732</v>
      </c>
      <c r="D1230" s="3">
        <v>279428</v>
      </c>
      <c r="E1230" s="3">
        <v>4975722</v>
      </c>
      <c r="F1230" s="184">
        <v>6.2062307600000004</v>
      </c>
      <c r="G1230" s="184">
        <v>44.900745149999999</v>
      </c>
      <c r="H1230" s="3">
        <v>1780</v>
      </c>
      <c r="I1230" s="5">
        <v>1776</v>
      </c>
      <c r="J1230" s="1" t="s">
        <v>4733</v>
      </c>
      <c r="K1230" s="2" t="s">
        <v>2038</v>
      </c>
      <c r="L1230" s="1" t="s">
        <v>4360</v>
      </c>
      <c r="N1230" s="92"/>
      <c r="P1230" s="24">
        <v>3</v>
      </c>
      <c r="Q1230" s="30">
        <v>0.4</v>
      </c>
      <c r="R1230" s="3">
        <v>26</v>
      </c>
      <c r="S1230" s="1" t="s">
        <v>4912</v>
      </c>
      <c r="T1230" s="3"/>
      <c r="U1230" s="3"/>
      <c r="V1230" s="3"/>
      <c r="W1230" s="16"/>
      <c r="X1230" s="30"/>
      <c r="Y1230" s="226"/>
      <c r="Z1230" s="31"/>
      <c r="AA1230" s="31"/>
      <c r="AC1230" s="1" t="s">
        <v>4913</v>
      </c>
    </row>
    <row r="1231" spans="1:29" s="1" customFormat="1">
      <c r="A1231" s="5">
        <v>1223</v>
      </c>
      <c r="B1231" s="5" t="s">
        <v>6005</v>
      </c>
      <c r="C1231" s="2" t="s">
        <v>4735</v>
      </c>
      <c r="D1231" s="3">
        <v>279337.5</v>
      </c>
      <c r="E1231" s="3">
        <v>4974825</v>
      </c>
      <c r="F1231" s="184">
        <v>6.2054768200000003</v>
      </c>
      <c r="G1231" s="184">
        <v>44.892651860000001</v>
      </c>
      <c r="H1231" s="3">
        <v>1870</v>
      </c>
      <c r="I1231" s="5">
        <v>1876</v>
      </c>
      <c r="J1231" s="1" t="s">
        <v>4736</v>
      </c>
      <c r="K1231" s="2" t="s">
        <v>2038</v>
      </c>
      <c r="L1231" s="1" t="s">
        <v>4737</v>
      </c>
      <c r="N1231" s="92"/>
      <c r="P1231" s="24">
        <v>3</v>
      </c>
      <c r="Q1231" s="30">
        <v>0.3</v>
      </c>
      <c r="R1231" s="3">
        <v>27</v>
      </c>
      <c r="S1231" s="1" t="s">
        <v>4912</v>
      </c>
      <c r="T1231" s="3"/>
      <c r="U1231" s="3"/>
      <c r="V1231" s="3"/>
      <c r="W1231" s="16"/>
      <c r="X1231" s="30"/>
      <c r="Y1231" s="226"/>
      <c r="Z1231" s="31"/>
      <c r="AA1231" s="31"/>
      <c r="AC1231" s="1" t="s">
        <v>4913</v>
      </c>
    </row>
    <row r="1232" spans="1:29" s="1" customFormat="1">
      <c r="A1232" s="5">
        <v>1224</v>
      </c>
      <c r="B1232" s="5" t="s">
        <v>6006</v>
      </c>
      <c r="C1232" s="2" t="s">
        <v>4530</v>
      </c>
      <c r="D1232" s="3">
        <v>278058</v>
      </c>
      <c r="E1232" s="3">
        <v>4972275</v>
      </c>
      <c r="F1232" s="184">
        <v>6.1904093400000004</v>
      </c>
      <c r="G1232" s="184">
        <v>44.869326630000003</v>
      </c>
      <c r="H1232" s="3">
        <v>2550</v>
      </c>
      <c r="I1232" s="5">
        <v>2759</v>
      </c>
      <c r="J1232" s="1" t="s">
        <v>4531</v>
      </c>
      <c r="K1232" s="2" t="s">
        <v>2038</v>
      </c>
      <c r="L1232" s="1" t="s">
        <v>1261</v>
      </c>
      <c r="N1232" s="92"/>
      <c r="P1232" s="24">
        <v>8.9</v>
      </c>
      <c r="Q1232" s="30">
        <v>0.8</v>
      </c>
      <c r="R1232" s="3">
        <v>25</v>
      </c>
      <c r="S1232" s="1" t="s">
        <v>4912</v>
      </c>
      <c r="T1232" s="3">
        <v>12.48</v>
      </c>
      <c r="U1232" s="3">
        <v>0.2</v>
      </c>
      <c r="V1232" s="3">
        <v>1.6</v>
      </c>
      <c r="W1232" s="16">
        <v>66</v>
      </c>
      <c r="X1232" s="30"/>
      <c r="Y1232" s="226"/>
      <c r="Z1232" s="31"/>
      <c r="AA1232" s="31"/>
      <c r="AC1232" s="1" t="s">
        <v>4913</v>
      </c>
    </row>
    <row r="1233" spans="1:29" s="1" customFormat="1">
      <c r="A1233" s="5">
        <v>1225</v>
      </c>
      <c r="B1233" s="5" t="s">
        <v>6007</v>
      </c>
      <c r="C1233" s="2" t="s">
        <v>533</v>
      </c>
      <c r="D1233" s="3">
        <v>277306</v>
      </c>
      <c r="E1233" s="3">
        <v>4970952</v>
      </c>
      <c r="F1233" s="184">
        <v>6.1814821200000001</v>
      </c>
      <c r="G1233" s="184">
        <v>44.857196739999999</v>
      </c>
      <c r="H1233" s="3">
        <v>2400</v>
      </c>
      <c r="I1233" s="5">
        <v>2602</v>
      </c>
      <c r="J1233" s="1" t="s">
        <v>534</v>
      </c>
      <c r="K1233" s="2" t="s">
        <v>2038</v>
      </c>
      <c r="L1233" s="1" t="s">
        <v>1261</v>
      </c>
      <c r="N1233" s="92"/>
      <c r="P1233" s="24">
        <v>5.0999999999999996</v>
      </c>
      <c r="Q1233" s="30">
        <v>0.7</v>
      </c>
      <c r="R1233" s="3">
        <v>25</v>
      </c>
      <c r="S1233" s="1" t="s">
        <v>4912</v>
      </c>
      <c r="T1233" s="3"/>
      <c r="U1233" s="3"/>
      <c r="V1233" s="3"/>
      <c r="W1233" s="16"/>
      <c r="X1233" s="30"/>
      <c r="Y1233" s="226"/>
      <c r="Z1233" s="31"/>
      <c r="AA1233" s="31"/>
      <c r="AC1233" s="1" t="s">
        <v>4913</v>
      </c>
    </row>
    <row r="1234" spans="1:29" s="1" customFormat="1">
      <c r="A1234" s="5">
        <v>1226</v>
      </c>
      <c r="B1234" s="5" t="s">
        <v>6008</v>
      </c>
      <c r="C1234" s="2" t="s">
        <v>536</v>
      </c>
      <c r="D1234" s="3">
        <v>278957</v>
      </c>
      <c r="E1234" s="3">
        <v>4968987</v>
      </c>
      <c r="F1234" s="184">
        <v>6.2032087599999999</v>
      </c>
      <c r="G1234" s="184">
        <v>44.840042169999997</v>
      </c>
      <c r="H1234" s="3">
        <v>2250</v>
      </c>
      <c r="I1234" s="5">
        <v>2275</v>
      </c>
      <c r="J1234" s="1" t="s">
        <v>537</v>
      </c>
      <c r="K1234" s="2" t="s">
        <v>2038</v>
      </c>
      <c r="L1234" s="1" t="s">
        <v>2007</v>
      </c>
      <c r="N1234" s="92"/>
      <c r="P1234" s="24">
        <v>3.6</v>
      </c>
      <c r="Q1234" s="30">
        <v>0.4</v>
      </c>
      <c r="R1234" s="3">
        <v>20</v>
      </c>
      <c r="S1234" s="1" t="s">
        <v>4912</v>
      </c>
      <c r="T1234" s="3"/>
      <c r="U1234" s="3"/>
      <c r="V1234" s="3"/>
      <c r="W1234" s="16"/>
      <c r="X1234" s="30"/>
      <c r="Y1234" s="226"/>
      <c r="Z1234" s="31"/>
      <c r="AA1234" s="31"/>
      <c r="AC1234" s="1" t="s">
        <v>4913</v>
      </c>
    </row>
    <row r="1235" spans="1:29" s="1" customFormat="1">
      <c r="A1235" s="5">
        <v>1227</v>
      </c>
      <c r="B1235" s="5" t="s">
        <v>6009</v>
      </c>
      <c r="C1235" s="2" t="s">
        <v>539</v>
      </c>
      <c r="D1235" s="3">
        <v>278438</v>
      </c>
      <c r="E1235" s="3">
        <v>4967875</v>
      </c>
      <c r="F1235" s="184">
        <v>6.1971349499999997</v>
      </c>
      <c r="G1235" s="184">
        <v>44.8298828</v>
      </c>
      <c r="H1235" s="3">
        <v>1500</v>
      </c>
      <c r="I1235" s="5">
        <v>1587</v>
      </c>
      <c r="J1235" s="1" t="s">
        <v>540</v>
      </c>
      <c r="K1235" s="2" t="s">
        <v>2038</v>
      </c>
      <c r="L1235" s="1" t="s">
        <v>2007</v>
      </c>
      <c r="N1235" s="92"/>
      <c r="P1235" s="24">
        <v>8.3000000000000007</v>
      </c>
      <c r="Q1235" s="30">
        <v>0.6</v>
      </c>
      <c r="R1235" s="3">
        <v>20</v>
      </c>
      <c r="S1235" s="1" t="s">
        <v>4912</v>
      </c>
      <c r="T1235" s="3"/>
      <c r="U1235" s="3"/>
      <c r="V1235" s="3"/>
      <c r="W1235" s="16"/>
      <c r="X1235" s="30"/>
      <c r="Y1235" s="226"/>
      <c r="Z1235" s="31"/>
      <c r="AA1235" s="31"/>
      <c r="AC1235" s="1" t="s">
        <v>4913</v>
      </c>
    </row>
    <row r="1236" spans="1:29" s="1" customFormat="1">
      <c r="A1236" s="5">
        <v>1228</v>
      </c>
      <c r="B1236" s="5" t="s">
        <v>6010</v>
      </c>
      <c r="C1236" s="2" t="s">
        <v>729</v>
      </c>
      <c r="D1236" s="3">
        <v>277550</v>
      </c>
      <c r="E1236" s="3">
        <v>4957330</v>
      </c>
      <c r="F1236" s="184">
        <v>6.1905206899999996</v>
      </c>
      <c r="G1236" s="184">
        <v>44.73479219</v>
      </c>
      <c r="H1236" s="3">
        <v>3163</v>
      </c>
      <c r="I1236" s="5">
        <v>3083</v>
      </c>
      <c r="J1236" s="1" t="s">
        <v>193</v>
      </c>
      <c r="K1236" s="2" t="s">
        <v>2038</v>
      </c>
      <c r="L1236" s="1" t="s">
        <v>720</v>
      </c>
      <c r="N1236" s="92"/>
      <c r="P1236" s="24">
        <v>10.8</v>
      </c>
      <c r="Q1236" s="30">
        <v>2.1</v>
      </c>
      <c r="R1236" s="3">
        <v>24</v>
      </c>
      <c r="S1236" s="1" t="s">
        <v>4912</v>
      </c>
      <c r="T1236" s="3"/>
      <c r="U1236" s="3"/>
      <c r="V1236" s="3"/>
      <c r="W1236" s="16"/>
      <c r="X1236" s="30"/>
      <c r="Y1236" s="226"/>
      <c r="Z1236" s="31"/>
      <c r="AA1236" s="31"/>
      <c r="AC1236" s="1" t="s">
        <v>4913</v>
      </c>
    </row>
    <row r="1237" spans="1:29" s="1" customFormat="1">
      <c r="A1237" s="5">
        <v>1229</v>
      </c>
      <c r="B1237" s="5" t="s">
        <v>6011</v>
      </c>
      <c r="C1237" s="2" t="s">
        <v>907</v>
      </c>
      <c r="D1237" s="3">
        <v>277728</v>
      </c>
      <c r="E1237" s="3">
        <v>4956298</v>
      </c>
      <c r="F1237" s="184">
        <v>6.1932152699999996</v>
      </c>
      <c r="G1237" s="184">
        <v>44.725568180000003</v>
      </c>
      <c r="H1237" s="3">
        <v>2695</v>
      </c>
      <c r="I1237" s="5">
        <v>2744</v>
      </c>
      <c r="J1237" s="1" t="s">
        <v>722</v>
      </c>
      <c r="K1237" s="2" t="s">
        <v>2038</v>
      </c>
      <c r="L1237" s="1" t="s">
        <v>720</v>
      </c>
      <c r="N1237" s="92"/>
      <c r="P1237" s="24">
        <v>7</v>
      </c>
      <c r="Q1237" s="30">
        <v>0.6</v>
      </c>
      <c r="R1237" s="3">
        <v>39</v>
      </c>
      <c r="S1237" s="1" t="s">
        <v>4912</v>
      </c>
      <c r="T1237" s="3"/>
      <c r="U1237" s="3"/>
      <c r="V1237" s="3"/>
      <c r="W1237" s="16"/>
      <c r="X1237" s="30"/>
      <c r="Y1237" s="226"/>
      <c r="Z1237" s="31"/>
      <c r="AA1237" s="31"/>
      <c r="AC1237" s="1" t="s">
        <v>4913</v>
      </c>
    </row>
    <row r="1238" spans="1:29" s="1" customFormat="1">
      <c r="A1238" s="5">
        <v>1230</v>
      </c>
      <c r="B1238" s="5" t="s">
        <v>6012</v>
      </c>
      <c r="C1238" s="1" t="s">
        <v>724</v>
      </c>
      <c r="D1238" s="3">
        <v>284412.5</v>
      </c>
      <c r="E1238" s="3">
        <v>4987425</v>
      </c>
      <c r="F1238" s="184">
        <v>6.2642930999999997</v>
      </c>
      <c r="G1238" s="184">
        <v>45.007501910000002</v>
      </c>
      <c r="H1238" s="3">
        <v>3215</v>
      </c>
      <c r="I1238" s="5">
        <v>3197</v>
      </c>
      <c r="J1238" s="1" t="s">
        <v>725</v>
      </c>
      <c r="K1238" s="2" t="s">
        <v>2038</v>
      </c>
      <c r="L1238" s="1" t="s">
        <v>726</v>
      </c>
      <c r="N1238" s="92"/>
      <c r="P1238" s="24">
        <v>6.3</v>
      </c>
      <c r="Q1238" s="30">
        <v>0.4</v>
      </c>
      <c r="R1238" s="3">
        <v>19</v>
      </c>
      <c r="S1238" s="1" t="s">
        <v>4912</v>
      </c>
      <c r="T1238" s="3"/>
      <c r="U1238" s="3"/>
      <c r="V1238" s="3"/>
      <c r="W1238" s="16"/>
      <c r="X1238" s="30"/>
      <c r="Y1238" s="226"/>
      <c r="Z1238" s="31"/>
      <c r="AA1238" s="31"/>
      <c r="AC1238" s="1" t="s">
        <v>910</v>
      </c>
    </row>
    <row r="1239" spans="1:29" s="1" customFormat="1">
      <c r="A1239" s="5">
        <v>1231</v>
      </c>
      <c r="B1239" s="5" t="s">
        <v>6013</v>
      </c>
      <c r="C1239" s="1" t="s">
        <v>4357</v>
      </c>
      <c r="D1239" s="3">
        <v>284325</v>
      </c>
      <c r="E1239" s="3">
        <v>4988150</v>
      </c>
      <c r="F1239" s="184">
        <v>6.2628733199999997</v>
      </c>
      <c r="G1239" s="184">
        <v>45.013994250000003</v>
      </c>
      <c r="H1239" s="3">
        <v>3065</v>
      </c>
      <c r="I1239" s="5">
        <v>3020</v>
      </c>
      <c r="K1239" s="2" t="s">
        <v>2037</v>
      </c>
      <c r="L1239" s="1" t="s">
        <v>912</v>
      </c>
      <c r="N1239" s="92"/>
      <c r="P1239" s="24">
        <v>7.7</v>
      </c>
      <c r="Q1239" s="30">
        <v>0.5</v>
      </c>
      <c r="R1239" s="3">
        <v>20</v>
      </c>
      <c r="S1239" s="1" t="s">
        <v>4912</v>
      </c>
      <c r="T1239" s="3"/>
      <c r="U1239" s="3"/>
      <c r="V1239" s="3"/>
      <c r="W1239" s="16"/>
      <c r="X1239" s="30"/>
      <c r="Y1239" s="226">
        <v>27.2</v>
      </c>
      <c r="Z1239" s="31">
        <v>1.2</v>
      </c>
      <c r="AA1239" s="31">
        <v>15</v>
      </c>
      <c r="AB1239" s="1" t="s">
        <v>4912</v>
      </c>
      <c r="AC1239" s="1" t="s">
        <v>910</v>
      </c>
    </row>
    <row r="1240" spans="1:29" s="1" customFormat="1">
      <c r="A1240" s="5">
        <v>1232</v>
      </c>
      <c r="B1240" s="5" t="s">
        <v>6014</v>
      </c>
      <c r="C1240" s="1" t="s">
        <v>4358</v>
      </c>
      <c r="D1240" s="3">
        <v>284575</v>
      </c>
      <c r="E1240" s="3">
        <v>4988225</v>
      </c>
      <c r="F1240" s="184">
        <v>6.2660103300000003</v>
      </c>
      <c r="G1240" s="184">
        <v>45.014744589999999</v>
      </c>
      <c r="H1240" s="3">
        <v>3005</v>
      </c>
      <c r="I1240" s="5">
        <v>2987</v>
      </c>
      <c r="K1240" s="2" t="s">
        <v>2038</v>
      </c>
      <c r="L1240" s="1" t="s">
        <v>912</v>
      </c>
      <c r="N1240" s="92"/>
      <c r="P1240" s="24">
        <v>7.8</v>
      </c>
      <c r="Q1240" s="30">
        <v>0.4</v>
      </c>
      <c r="R1240" s="3">
        <v>20</v>
      </c>
      <c r="S1240" s="1" t="s">
        <v>4912</v>
      </c>
      <c r="T1240" s="3"/>
      <c r="U1240" s="3"/>
      <c r="V1240" s="3"/>
      <c r="W1240" s="16"/>
      <c r="X1240" s="30"/>
      <c r="Y1240" s="226"/>
      <c r="Z1240" s="31"/>
      <c r="AA1240" s="31"/>
      <c r="AC1240" s="1" t="s">
        <v>910</v>
      </c>
    </row>
    <row r="1241" spans="1:29" s="1" customFormat="1">
      <c r="A1241" s="5">
        <v>1233</v>
      </c>
      <c r="B1241" s="5" t="s">
        <v>6015</v>
      </c>
      <c r="C1241" s="1" t="s">
        <v>915</v>
      </c>
      <c r="D1241" s="3">
        <v>284600</v>
      </c>
      <c r="E1241" s="3">
        <v>4988387.5</v>
      </c>
      <c r="F1241" s="184">
        <v>6.2662576799999998</v>
      </c>
      <c r="G1241" s="184">
        <v>45.016213319999999</v>
      </c>
      <c r="H1241" s="3">
        <v>2920</v>
      </c>
      <c r="I1241" s="5">
        <v>2937</v>
      </c>
      <c r="J1241" s="1" t="s">
        <v>916</v>
      </c>
      <c r="K1241" s="2" t="s">
        <v>2038</v>
      </c>
      <c r="L1241" s="1" t="s">
        <v>4731</v>
      </c>
      <c r="N1241" s="92"/>
      <c r="P1241" s="24">
        <v>8</v>
      </c>
      <c r="Q1241" s="30">
        <v>0.5</v>
      </c>
      <c r="R1241" s="3">
        <v>20</v>
      </c>
      <c r="S1241" s="1" t="s">
        <v>4912</v>
      </c>
      <c r="T1241" s="3"/>
      <c r="U1241" s="3"/>
      <c r="V1241" s="3"/>
      <c r="W1241" s="16"/>
      <c r="X1241" s="30"/>
      <c r="Y1241" s="226"/>
      <c r="Z1241" s="31"/>
      <c r="AA1241" s="31"/>
      <c r="AC1241" s="1" t="s">
        <v>910</v>
      </c>
    </row>
    <row r="1242" spans="1:29" s="1" customFormat="1">
      <c r="A1242" s="5">
        <v>1234</v>
      </c>
      <c r="B1242" s="5" t="s">
        <v>6016</v>
      </c>
      <c r="C1242" s="1" t="s">
        <v>918</v>
      </c>
      <c r="D1242" s="3">
        <v>284637.5</v>
      </c>
      <c r="E1242" s="3">
        <v>4988662.5</v>
      </c>
      <c r="F1242" s="184">
        <v>6.2666153400000004</v>
      </c>
      <c r="G1242" s="184">
        <v>45.018697410000001</v>
      </c>
      <c r="H1242" s="3">
        <v>2805</v>
      </c>
      <c r="I1242" s="5">
        <v>2825</v>
      </c>
      <c r="K1242" s="2" t="s">
        <v>2038</v>
      </c>
      <c r="L1242" s="1" t="s">
        <v>919</v>
      </c>
      <c r="N1242" s="92"/>
      <c r="P1242" s="24">
        <v>5.3</v>
      </c>
      <c r="Q1242" s="30">
        <v>0.3</v>
      </c>
      <c r="R1242" s="3">
        <v>20</v>
      </c>
      <c r="S1242" s="1" t="s">
        <v>4912</v>
      </c>
      <c r="T1242" s="3">
        <v>13.47</v>
      </c>
      <c r="U1242" s="3">
        <v>0.23</v>
      </c>
      <c r="V1242" s="3">
        <v>2.2000000000000002</v>
      </c>
      <c r="W1242" s="16">
        <v>89</v>
      </c>
      <c r="X1242" s="30"/>
      <c r="Y1242" s="226"/>
      <c r="Z1242" s="31"/>
      <c r="AA1242" s="31"/>
      <c r="AC1242" s="1" t="s">
        <v>910</v>
      </c>
    </row>
    <row r="1243" spans="1:29" s="1" customFormat="1">
      <c r="A1243" s="5">
        <v>1235</v>
      </c>
      <c r="B1243" s="5" t="s">
        <v>6017</v>
      </c>
      <c r="C1243" s="1" t="s">
        <v>921</v>
      </c>
      <c r="D1243" s="3">
        <v>284725</v>
      </c>
      <c r="E1243" s="3">
        <v>4988837.5</v>
      </c>
      <c r="F1243" s="184">
        <v>6.2676497299999996</v>
      </c>
      <c r="G1243" s="184">
        <v>45.020297509999999</v>
      </c>
      <c r="H1243" s="3">
        <v>2715</v>
      </c>
      <c r="I1243" s="5">
        <v>2744</v>
      </c>
      <c r="K1243" s="2" t="s">
        <v>2037</v>
      </c>
      <c r="L1243" s="1" t="s">
        <v>2007</v>
      </c>
      <c r="N1243" s="92"/>
      <c r="P1243" s="24">
        <v>7</v>
      </c>
      <c r="Q1243" s="30">
        <v>0.4</v>
      </c>
      <c r="R1243" s="3">
        <v>20</v>
      </c>
      <c r="S1243" s="1" t="s">
        <v>4912</v>
      </c>
      <c r="T1243" s="3"/>
      <c r="U1243" s="3"/>
      <c r="V1243" s="3"/>
      <c r="W1243" s="16"/>
      <c r="X1243" s="30"/>
      <c r="Y1243" s="226">
        <v>21.6</v>
      </c>
      <c r="Z1243" s="31">
        <v>1.7</v>
      </c>
      <c r="AA1243" s="31">
        <v>5</v>
      </c>
      <c r="AB1243" s="1" t="s">
        <v>4912</v>
      </c>
      <c r="AC1243" s="1" t="s">
        <v>910</v>
      </c>
    </row>
    <row r="1244" spans="1:29" s="1" customFormat="1">
      <c r="A1244" s="5">
        <v>1236</v>
      </c>
      <c r="B1244" s="5" t="s">
        <v>6018</v>
      </c>
      <c r="C1244" s="1" t="s">
        <v>4359</v>
      </c>
      <c r="D1244" s="3">
        <v>284752.3</v>
      </c>
      <c r="E1244" s="3">
        <v>4989217.4000000004</v>
      </c>
      <c r="F1244" s="184">
        <v>6.2678332499999998</v>
      </c>
      <c r="G1244" s="184">
        <v>45.023721719999998</v>
      </c>
      <c r="H1244" s="3">
        <v>2610</v>
      </c>
      <c r="I1244" s="5">
        <v>2650</v>
      </c>
      <c r="K1244" s="2" t="s">
        <v>2037</v>
      </c>
      <c r="L1244" s="1" t="s">
        <v>912</v>
      </c>
      <c r="N1244" s="92"/>
      <c r="P1244" s="24">
        <v>6.9</v>
      </c>
      <c r="Q1244" s="30">
        <v>0.4</v>
      </c>
      <c r="R1244" s="3">
        <v>20</v>
      </c>
      <c r="S1244" s="1" t="s">
        <v>4912</v>
      </c>
      <c r="T1244" s="3">
        <v>14.4</v>
      </c>
      <c r="U1244" s="3">
        <v>0.12</v>
      </c>
      <c r="V1244" s="3">
        <v>1.24</v>
      </c>
      <c r="W1244" s="16">
        <v>106</v>
      </c>
      <c r="X1244" s="30"/>
      <c r="Y1244" s="226">
        <v>20.3</v>
      </c>
      <c r="Z1244" s="31">
        <v>1</v>
      </c>
      <c r="AA1244" s="31">
        <v>12</v>
      </c>
      <c r="AB1244" s="1" t="s">
        <v>4912</v>
      </c>
      <c r="AC1244" s="1" t="s">
        <v>910</v>
      </c>
    </row>
    <row r="1245" spans="1:29" s="1" customFormat="1">
      <c r="A1245" s="5">
        <v>1237</v>
      </c>
      <c r="B1245" s="5" t="s">
        <v>6019</v>
      </c>
      <c r="C1245" s="1" t="s">
        <v>730</v>
      </c>
      <c r="D1245" s="3">
        <v>285450</v>
      </c>
      <c r="E1245" s="3">
        <v>4989475</v>
      </c>
      <c r="F1245" s="184">
        <v>6.2765693100000002</v>
      </c>
      <c r="G1245" s="184">
        <v>45.026249419999999</v>
      </c>
      <c r="H1245" s="3">
        <v>2360</v>
      </c>
      <c r="I1245" s="5">
        <v>2380</v>
      </c>
      <c r="J1245" s="1" t="s">
        <v>731</v>
      </c>
      <c r="K1245" s="2" t="s">
        <v>2038</v>
      </c>
      <c r="L1245" s="1" t="s">
        <v>732</v>
      </c>
      <c r="N1245" s="92"/>
      <c r="P1245" s="24">
        <v>4.7</v>
      </c>
      <c r="Q1245" s="30">
        <v>0.7</v>
      </c>
      <c r="R1245" s="3">
        <v>8</v>
      </c>
      <c r="S1245" s="1" t="s">
        <v>4912</v>
      </c>
      <c r="T1245" s="3"/>
      <c r="U1245" s="3"/>
      <c r="V1245" s="3"/>
      <c r="W1245" s="16"/>
      <c r="X1245" s="30"/>
      <c r="Y1245" s="226"/>
      <c r="Z1245" s="31"/>
      <c r="AA1245" s="31"/>
      <c r="AC1245" s="1" t="s">
        <v>910</v>
      </c>
    </row>
    <row r="1246" spans="1:29" s="1" customFormat="1">
      <c r="A1246" s="5">
        <v>1238</v>
      </c>
      <c r="B1246" s="5" t="s">
        <v>6020</v>
      </c>
      <c r="C1246" s="1" t="s">
        <v>734</v>
      </c>
      <c r="D1246" s="3">
        <v>285412.5</v>
      </c>
      <c r="E1246" s="3">
        <v>4989962.5</v>
      </c>
      <c r="F1246" s="184">
        <v>6.2758857700000004</v>
      </c>
      <c r="G1246" s="184">
        <v>45.030621529999998</v>
      </c>
      <c r="H1246" s="3">
        <v>2200</v>
      </c>
      <c r="I1246" s="5">
        <v>2186</v>
      </c>
      <c r="K1246" s="2" t="s">
        <v>2038</v>
      </c>
      <c r="L1246" s="1" t="s">
        <v>735</v>
      </c>
      <c r="N1246" s="92"/>
      <c r="P1246" s="24">
        <v>6</v>
      </c>
      <c r="Q1246" s="30">
        <v>0.5</v>
      </c>
      <c r="R1246" s="3">
        <v>20</v>
      </c>
      <c r="S1246" s="1" t="s">
        <v>4912</v>
      </c>
      <c r="T1246" s="3"/>
      <c r="U1246" s="3"/>
      <c r="V1246" s="3"/>
      <c r="W1246" s="16"/>
      <c r="X1246" s="30"/>
      <c r="Y1246" s="226"/>
      <c r="Z1246" s="31"/>
      <c r="AA1246" s="31"/>
      <c r="AC1246" s="1" t="s">
        <v>910</v>
      </c>
    </row>
    <row r="1247" spans="1:29" s="1" customFormat="1">
      <c r="A1247" s="5">
        <v>1239</v>
      </c>
      <c r="B1247" s="5" t="s">
        <v>6021</v>
      </c>
      <c r="C1247" s="1" t="s">
        <v>737</v>
      </c>
      <c r="D1247" s="3">
        <v>285868.467</v>
      </c>
      <c r="E1247" s="3">
        <v>4990551.5039999997</v>
      </c>
      <c r="F1247" s="184">
        <v>6.2814166599999997</v>
      </c>
      <c r="G1247" s="184">
        <v>45.036055560000001</v>
      </c>
      <c r="H1247" s="3">
        <v>1900</v>
      </c>
      <c r="I1247" s="5">
        <v>1890</v>
      </c>
      <c r="J1247" s="1" t="s">
        <v>933</v>
      </c>
      <c r="K1247" s="2" t="s">
        <v>2038</v>
      </c>
      <c r="L1247" s="1" t="s">
        <v>735</v>
      </c>
      <c r="N1247" s="92"/>
      <c r="P1247" s="24">
        <v>3.5</v>
      </c>
      <c r="Q1247" s="30">
        <v>0.2</v>
      </c>
      <c r="R1247" s="3">
        <v>20</v>
      </c>
      <c r="S1247" s="1" t="s">
        <v>4912</v>
      </c>
      <c r="T1247" s="3"/>
      <c r="U1247" s="3"/>
      <c r="V1247" s="3"/>
      <c r="W1247" s="16"/>
      <c r="X1247" s="30"/>
      <c r="Y1247" s="226"/>
      <c r="Z1247" s="31"/>
      <c r="AA1247" s="31"/>
      <c r="AC1247" s="1" t="s">
        <v>910</v>
      </c>
    </row>
    <row r="1248" spans="1:29" s="1" customFormat="1">
      <c r="A1248" s="5">
        <v>1240</v>
      </c>
      <c r="B1248" s="5" t="s">
        <v>6022</v>
      </c>
      <c r="C1248" s="1" t="s">
        <v>935</v>
      </c>
      <c r="D1248" s="3">
        <v>285730</v>
      </c>
      <c r="E1248" s="3">
        <v>4990614</v>
      </c>
      <c r="F1248" s="184">
        <v>6.2796340400000004</v>
      </c>
      <c r="G1248" s="184">
        <v>45.036575659999997</v>
      </c>
      <c r="H1248" s="3">
        <v>1780</v>
      </c>
      <c r="I1248" s="5">
        <v>1767</v>
      </c>
      <c r="J1248" s="1" t="s">
        <v>933</v>
      </c>
      <c r="K1248" s="2" t="s">
        <v>2038</v>
      </c>
      <c r="L1248" s="1" t="s">
        <v>3361</v>
      </c>
      <c r="N1248" s="92"/>
      <c r="P1248" s="24">
        <v>5.7</v>
      </c>
      <c r="Q1248" s="30">
        <v>0.4</v>
      </c>
      <c r="R1248" s="3">
        <v>19</v>
      </c>
      <c r="S1248" s="1" t="s">
        <v>4912</v>
      </c>
      <c r="T1248" s="3"/>
      <c r="U1248" s="3"/>
      <c r="V1248" s="3"/>
      <c r="W1248" s="16"/>
      <c r="X1248" s="30"/>
      <c r="Y1248" s="226"/>
      <c r="Z1248" s="31"/>
      <c r="AA1248" s="31"/>
      <c r="AC1248" s="1" t="s">
        <v>910</v>
      </c>
    </row>
    <row r="1249" spans="1:29" s="1" customFormat="1">
      <c r="A1249" s="5">
        <v>1241</v>
      </c>
      <c r="B1249" s="5" t="s">
        <v>6023</v>
      </c>
      <c r="C1249" s="1" t="s">
        <v>937</v>
      </c>
      <c r="D1249" s="3">
        <v>285588</v>
      </c>
      <c r="E1249" s="3">
        <v>4990647</v>
      </c>
      <c r="F1249" s="184">
        <v>6.2778191699999999</v>
      </c>
      <c r="G1249" s="184">
        <v>45.036829439999998</v>
      </c>
      <c r="H1249" s="3">
        <v>1720</v>
      </c>
      <c r="I1249" s="5">
        <v>1698</v>
      </c>
      <c r="J1249" s="1" t="s">
        <v>938</v>
      </c>
      <c r="K1249" s="2" t="s">
        <v>2037</v>
      </c>
      <c r="L1249" s="1" t="s">
        <v>1429</v>
      </c>
      <c r="N1249" s="92"/>
      <c r="P1249" s="24">
        <v>6.8</v>
      </c>
      <c r="Q1249" s="30">
        <v>0.4</v>
      </c>
      <c r="R1249" s="3">
        <v>20</v>
      </c>
      <c r="S1249" s="1" t="s">
        <v>4912</v>
      </c>
      <c r="T1249" s="3"/>
      <c r="U1249" s="3"/>
      <c r="V1249" s="3"/>
      <c r="W1249" s="16"/>
      <c r="X1249" s="30"/>
      <c r="Y1249" s="226">
        <v>16.3</v>
      </c>
      <c r="Z1249" s="31">
        <v>1.1000000000000001</v>
      </c>
      <c r="AA1249" s="31">
        <v>8</v>
      </c>
      <c r="AB1249" s="1" t="s">
        <v>4912</v>
      </c>
      <c r="AC1249" s="1" t="s">
        <v>910</v>
      </c>
    </row>
    <row r="1250" spans="1:29" s="1" customFormat="1">
      <c r="A1250" s="5">
        <v>1242</v>
      </c>
      <c r="B1250" s="5" t="s">
        <v>6024</v>
      </c>
      <c r="C1250" s="1" t="s">
        <v>940</v>
      </c>
      <c r="D1250" s="3">
        <v>287600</v>
      </c>
      <c r="E1250" s="3">
        <v>4991025</v>
      </c>
      <c r="F1250" s="184">
        <v>6.3031753400000001</v>
      </c>
      <c r="G1250" s="184">
        <v>45.040834160000003</v>
      </c>
      <c r="H1250" s="3">
        <v>1480</v>
      </c>
      <c r="I1250" s="5">
        <v>1460</v>
      </c>
      <c r="J1250" s="1" t="s">
        <v>1172</v>
      </c>
      <c r="K1250" s="2" t="s">
        <v>2038</v>
      </c>
      <c r="L1250" s="1" t="s">
        <v>926</v>
      </c>
      <c r="N1250" s="92"/>
      <c r="P1250" s="24">
        <v>4.3</v>
      </c>
      <c r="Q1250" s="30">
        <v>0.3</v>
      </c>
      <c r="R1250" s="3">
        <v>20</v>
      </c>
      <c r="S1250" s="1" t="s">
        <v>4912</v>
      </c>
      <c r="T1250" s="3"/>
      <c r="U1250" s="3"/>
      <c r="V1250" s="3"/>
      <c r="W1250" s="16"/>
      <c r="X1250" s="30"/>
      <c r="Y1250" s="226"/>
      <c r="Z1250" s="31"/>
      <c r="AA1250" s="31"/>
      <c r="AC1250" s="1" t="s">
        <v>910</v>
      </c>
    </row>
    <row r="1251" spans="1:29" s="1" customFormat="1">
      <c r="A1251" s="5">
        <v>1243</v>
      </c>
      <c r="B1251" s="5" t="s">
        <v>6025</v>
      </c>
      <c r="C1251" s="1" t="s">
        <v>1368</v>
      </c>
      <c r="D1251" s="3">
        <v>286038</v>
      </c>
      <c r="E1251" s="3">
        <v>4991488</v>
      </c>
      <c r="F1251" s="184">
        <v>6.2831678200000001</v>
      </c>
      <c r="G1251" s="184">
        <v>45.044527469999998</v>
      </c>
      <c r="H1251" s="3">
        <v>1400</v>
      </c>
      <c r="I1251" s="5">
        <v>1425</v>
      </c>
      <c r="J1251" s="1" t="s">
        <v>1369</v>
      </c>
      <c r="K1251" s="2" t="s">
        <v>2037</v>
      </c>
      <c r="L1251" s="1" t="s">
        <v>3361</v>
      </c>
      <c r="N1251" s="92"/>
      <c r="P1251" s="24">
        <v>3.2</v>
      </c>
      <c r="Q1251" s="30">
        <v>0.4</v>
      </c>
      <c r="R1251" s="3">
        <v>20</v>
      </c>
      <c r="S1251" s="1" t="s">
        <v>4912</v>
      </c>
      <c r="T1251" s="3"/>
      <c r="U1251" s="3"/>
      <c r="V1251" s="3"/>
      <c r="W1251" s="16"/>
      <c r="X1251" s="30"/>
      <c r="Y1251" s="226">
        <v>16.3</v>
      </c>
      <c r="Z1251" s="31">
        <v>1.1000000000000001</v>
      </c>
      <c r="AA1251" s="31">
        <v>12</v>
      </c>
      <c r="AB1251" s="1" t="s">
        <v>4912</v>
      </c>
      <c r="AC1251" s="1" t="s">
        <v>910</v>
      </c>
    </row>
    <row r="1252" spans="1:29" s="1" customFormat="1">
      <c r="A1252" s="5">
        <v>1244</v>
      </c>
      <c r="B1252" s="5" t="s">
        <v>6026</v>
      </c>
      <c r="C1252" s="1" t="s">
        <v>1162</v>
      </c>
      <c r="D1252" s="3">
        <v>283588</v>
      </c>
      <c r="E1252" s="3">
        <v>4990975</v>
      </c>
      <c r="F1252" s="184">
        <v>6.2523149699999996</v>
      </c>
      <c r="G1252" s="184">
        <v>45.039170839999997</v>
      </c>
      <c r="H1252" s="3">
        <v>1310</v>
      </c>
      <c r="I1252" s="5">
        <v>1333</v>
      </c>
      <c r="J1252" s="1" t="s">
        <v>1163</v>
      </c>
      <c r="K1252" s="2" t="s">
        <v>2037</v>
      </c>
      <c r="L1252" s="1" t="s">
        <v>1164</v>
      </c>
      <c r="N1252" s="92"/>
      <c r="P1252" s="24">
        <v>4.4000000000000004</v>
      </c>
      <c r="Q1252" s="30">
        <v>0.5</v>
      </c>
      <c r="R1252" s="3">
        <v>20</v>
      </c>
      <c r="S1252" s="1" t="s">
        <v>4912</v>
      </c>
      <c r="T1252" s="3"/>
      <c r="U1252" s="3"/>
      <c r="V1252" s="3"/>
      <c r="W1252" s="16"/>
      <c r="X1252" s="30"/>
      <c r="Y1252" s="226">
        <v>13</v>
      </c>
      <c r="Z1252" s="31">
        <v>1</v>
      </c>
      <c r="AA1252" s="31">
        <v>18</v>
      </c>
      <c r="AB1252" s="1" t="s">
        <v>4912</v>
      </c>
      <c r="AC1252" s="1" t="s">
        <v>910</v>
      </c>
    </row>
    <row r="1253" spans="1:29" s="1" customFormat="1">
      <c r="A1253" s="5">
        <v>1245</v>
      </c>
      <c r="B1253" s="5" t="s">
        <v>5821</v>
      </c>
      <c r="C1253" s="1">
        <v>456</v>
      </c>
      <c r="D1253" s="3">
        <v>288700.34000000003</v>
      </c>
      <c r="E1253" s="3">
        <v>4987290.6009999998</v>
      </c>
      <c r="F1253" s="184">
        <v>6.3186999999999998</v>
      </c>
      <c r="G1253" s="184">
        <v>45.007583330000003</v>
      </c>
      <c r="H1253" s="3">
        <v>3645</v>
      </c>
      <c r="I1253" s="5">
        <v>3563</v>
      </c>
      <c r="J1253" s="1" t="s">
        <v>1166</v>
      </c>
      <c r="K1253" s="2" t="s">
        <v>2038</v>
      </c>
      <c r="L1253" s="1" t="s">
        <v>735</v>
      </c>
      <c r="N1253" s="92"/>
      <c r="P1253" s="24">
        <v>4.0999999999999996</v>
      </c>
      <c r="Q1253" s="30">
        <v>0.4</v>
      </c>
      <c r="R1253" s="3">
        <v>20</v>
      </c>
      <c r="S1253" s="1" t="s">
        <v>4912</v>
      </c>
      <c r="T1253" s="3">
        <v>13.27</v>
      </c>
      <c r="U1253" s="3">
        <v>0.14599999999999999</v>
      </c>
      <c r="V1253" s="3">
        <v>1.72</v>
      </c>
      <c r="W1253" s="16">
        <v>138</v>
      </c>
      <c r="X1253" s="30"/>
      <c r="Y1253" s="226"/>
      <c r="Z1253" s="31"/>
      <c r="AA1253" s="31"/>
      <c r="AC1253" s="1" t="s">
        <v>1167</v>
      </c>
    </row>
    <row r="1254" spans="1:29" s="1" customFormat="1">
      <c r="A1254" s="5">
        <v>1246</v>
      </c>
      <c r="B1254" s="5" t="s">
        <v>5822</v>
      </c>
      <c r="C1254" s="1">
        <v>457</v>
      </c>
      <c r="D1254" s="3">
        <v>289360.39799999999</v>
      </c>
      <c r="E1254" s="3">
        <v>4988047.2359999996</v>
      </c>
      <c r="F1254" s="184">
        <v>6.3267499899999997</v>
      </c>
      <c r="G1254" s="184">
        <v>45.014583340000001</v>
      </c>
      <c r="H1254" s="3">
        <v>3340</v>
      </c>
      <c r="I1254" s="5">
        <v>3293</v>
      </c>
      <c r="J1254" s="1" t="s">
        <v>1566</v>
      </c>
      <c r="K1254" s="2" t="s">
        <v>2038</v>
      </c>
      <c r="L1254" s="1" t="s">
        <v>912</v>
      </c>
      <c r="N1254" s="92"/>
      <c r="P1254" s="24">
        <v>5.4</v>
      </c>
      <c r="Q1254" s="30">
        <v>0.4</v>
      </c>
      <c r="R1254" s="3">
        <v>20</v>
      </c>
      <c r="S1254" s="1" t="s">
        <v>4912</v>
      </c>
      <c r="T1254" s="3"/>
      <c r="U1254" s="3"/>
      <c r="V1254" s="3"/>
      <c r="W1254" s="16"/>
      <c r="X1254" s="30"/>
      <c r="Y1254" s="226"/>
      <c r="Z1254" s="31"/>
      <c r="AA1254" s="31"/>
      <c r="AC1254" s="1" t="s">
        <v>1167</v>
      </c>
    </row>
    <row r="1255" spans="1:29" s="1" customFormat="1">
      <c r="A1255" s="5">
        <v>1247</v>
      </c>
      <c r="B1255" s="5" t="s">
        <v>5823</v>
      </c>
      <c r="C1255" s="1">
        <v>459</v>
      </c>
      <c r="D1255" s="3">
        <v>289486.36</v>
      </c>
      <c r="E1255" s="3">
        <v>4988676.9670000002</v>
      </c>
      <c r="F1255" s="184">
        <v>6.3280833300000001</v>
      </c>
      <c r="G1255" s="184">
        <v>45.020283329999998</v>
      </c>
      <c r="H1255" s="3">
        <v>3110</v>
      </c>
      <c r="I1255" s="5">
        <v>3079</v>
      </c>
      <c r="J1255" s="1" t="s">
        <v>1568</v>
      </c>
      <c r="K1255" s="2" t="s">
        <v>2038</v>
      </c>
      <c r="L1255" s="1" t="s">
        <v>1429</v>
      </c>
      <c r="N1255" s="92"/>
      <c r="P1255" s="24">
        <v>4.8</v>
      </c>
      <c r="Q1255" s="30">
        <v>0.4</v>
      </c>
      <c r="R1255" s="3">
        <v>20</v>
      </c>
      <c r="S1255" s="1" t="s">
        <v>4912</v>
      </c>
      <c r="T1255" s="3"/>
      <c r="U1255" s="3"/>
      <c r="V1255" s="3"/>
      <c r="W1255" s="16"/>
      <c r="X1255" s="30"/>
      <c r="Y1255" s="226"/>
      <c r="Z1255" s="31"/>
      <c r="AA1255" s="31"/>
      <c r="AC1255" s="1" t="s">
        <v>1167</v>
      </c>
    </row>
    <row r="1256" spans="1:29" s="1" customFormat="1">
      <c r="A1256" s="5">
        <v>1248</v>
      </c>
      <c r="B1256" s="5" t="s">
        <v>5787</v>
      </c>
      <c r="C1256" s="1">
        <v>460</v>
      </c>
      <c r="D1256" s="3">
        <v>289723.17800000001</v>
      </c>
      <c r="E1256" s="3">
        <v>4988882.3039999995</v>
      </c>
      <c r="F1256" s="184">
        <v>6.3310000000000004</v>
      </c>
      <c r="G1256" s="184">
        <v>45.022199999999998</v>
      </c>
      <c r="H1256" s="3">
        <v>2905</v>
      </c>
      <c r="I1256" s="5">
        <v>2934</v>
      </c>
      <c r="K1256" s="2" t="s">
        <v>2038</v>
      </c>
      <c r="L1256" s="1" t="s">
        <v>1261</v>
      </c>
      <c r="N1256" s="92"/>
      <c r="P1256" s="24">
        <v>3.7</v>
      </c>
      <c r="Q1256" s="30">
        <v>0.2</v>
      </c>
      <c r="R1256" s="3">
        <v>20</v>
      </c>
      <c r="S1256" s="1" t="s">
        <v>4912</v>
      </c>
      <c r="T1256" s="3"/>
      <c r="U1256" s="3"/>
      <c r="V1256" s="3"/>
      <c r="W1256" s="16"/>
      <c r="X1256" s="30"/>
      <c r="Y1256" s="226"/>
      <c r="Z1256" s="31"/>
      <c r="AA1256" s="31"/>
      <c r="AC1256" s="1" t="s">
        <v>1167</v>
      </c>
    </row>
    <row r="1257" spans="1:29" s="1" customFormat="1">
      <c r="A1257" s="5">
        <v>1249</v>
      </c>
      <c r="B1257" s="5" t="s">
        <v>5788</v>
      </c>
      <c r="C1257" s="1">
        <v>461</v>
      </c>
      <c r="D1257" s="3">
        <v>290029.53499999997</v>
      </c>
      <c r="E1257" s="3">
        <v>4989203.9800000004</v>
      </c>
      <c r="F1257" s="184">
        <v>6.3347499999999997</v>
      </c>
      <c r="G1257" s="184">
        <v>45.025183329999997</v>
      </c>
      <c r="H1257" s="3">
        <v>2670</v>
      </c>
      <c r="I1257" s="5">
        <v>2676</v>
      </c>
      <c r="K1257" s="2" t="s">
        <v>2038</v>
      </c>
      <c r="L1257" s="1" t="s">
        <v>1261</v>
      </c>
      <c r="N1257" s="92"/>
      <c r="P1257" s="24">
        <v>2.7</v>
      </c>
      <c r="Q1257" s="30">
        <v>0.2</v>
      </c>
      <c r="R1257" s="3">
        <v>20</v>
      </c>
      <c r="S1257" s="1" t="s">
        <v>4912</v>
      </c>
      <c r="T1257" s="3">
        <v>12.55</v>
      </c>
      <c r="U1257" s="3">
        <v>0.19</v>
      </c>
      <c r="V1257" s="3">
        <v>1.98</v>
      </c>
      <c r="W1257" s="16">
        <v>111</v>
      </c>
      <c r="X1257" s="30"/>
      <c r="Y1257" s="226"/>
      <c r="Z1257" s="31"/>
      <c r="AA1257" s="31"/>
      <c r="AC1257" s="1" t="s">
        <v>1167</v>
      </c>
    </row>
    <row r="1258" spans="1:29" s="1" customFormat="1">
      <c r="A1258" s="5">
        <v>1250</v>
      </c>
      <c r="B1258" s="5" t="s">
        <v>5789</v>
      </c>
      <c r="C1258" s="1">
        <v>462</v>
      </c>
      <c r="D1258" s="3">
        <v>290494.13900000002</v>
      </c>
      <c r="E1258" s="3">
        <v>4989342.5350000001</v>
      </c>
      <c r="F1258" s="184">
        <v>6.3405833300000003</v>
      </c>
      <c r="G1258" s="184">
        <v>45.026566670000001</v>
      </c>
      <c r="H1258" s="3">
        <v>2450</v>
      </c>
      <c r="I1258" s="5">
        <v>2446</v>
      </c>
      <c r="J1258" s="1" t="s">
        <v>1572</v>
      </c>
      <c r="K1258" s="2" t="s">
        <v>2038</v>
      </c>
      <c r="L1258" s="1" t="s">
        <v>1261</v>
      </c>
      <c r="N1258" s="92"/>
      <c r="P1258" s="24">
        <v>4.0999999999999996</v>
      </c>
      <c r="Q1258" s="30">
        <v>0.3</v>
      </c>
      <c r="R1258" s="3">
        <v>20</v>
      </c>
      <c r="S1258" s="1" t="s">
        <v>4912</v>
      </c>
      <c r="T1258" s="3"/>
      <c r="U1258" s="3"/>
      <c r="V1258" s="3"/>
      <c r="W1258" s="16"/>
      <c r="X1258" s="30"/>
      <c r="Y1258" s="226"/>
      <c r="Z1258" s="31"/>
      <c r="AA1258" s="31"/>
      <c r="AC1258" s="1" t="s">
        <v>1167</v>
      </c>
    </row>
    <row r="1259" spans="1:29">
      <c r="A1259" s="5">
        <v>1251</v>
      </c>
      <c r="B1259" s="5" t="s">
        <v>5790</v>
      </c>
      <c r="C1259" s="5" t="s">
        <v>5077</v>
      </c>
      <c r="D1259" s="36">
        <v>661713</v>
      </c>
      <c r="E1259" s="36">
        <v>170775</v>
      </c>
      <c r="F1259" s="179">
        <v>8.245328365855821</v>
      </c>
      <c r="G1259" s="179">
        <v>46.685338467102639</v>
      </c>
      <c r="H1259" s="3">
        <v>750</v>
      </c>
      <c r="I1259" s="5">
        <v>825</v>
      </c>
      <c r="J1259" s="1" t="s">
        <v>5289</v>
      </c>
      <c r="K1259" s="2" t="s">
        <v>2038</v>
      </c>
      <c r="L1259" s="1" t="s">
        <v>5076</v>
      </c>
      <c r="M1259" s="5" t="s">
        <v>1262</v>
      </c>
      <c r="P1259" s="9">
        <v>16.3</v>
      </c>
      <c r="Q1259" s="30">
        <v>4.5</v>
      </c>
      <c r="R1259" s="3">
        <v>6</v>
      </c>
      <c r="S1259" s="1" t="s">
        <v>5287</v>
      </c>
      <c r="AC1259" s="1" t="s">
        <v>5288</v>
      </c>
    </row>
    <row r="1260" spans="1:29">
      <c r="A1260" s="5">
        <v>1252</v>
      </c>
      <c r="B1260" s="5" t="s">
        <v>5791</v>
      </c>
      <c r="C1260" s="41" t="s">
        <v>1899</v>
      </c>
      <c r="D1260" s="13">
        <v>574.875</v>
      </c>
      <c r="E1260" s="13">
        <v>-96.861000000000004</v>
      </c>
      <c r="F1260" s="185">
        <v>7.1242700000000001</v>
      </c>
      <c r="G1260" s="185">
        <v>44.280639999999998</v>
      </c>
      <c r="H1260" s="16">
        <v>1533</v>
      </c>
      <c r="I1260" s="5">
        <v>2246</v>
      </c>
      <c r="J1260" s="28"/>
      <c r="K1260" s="28" t="s">
        <v>2037</v>
      </c>
      <c r="L1260" s="29" t="s">
        <v>2007</v>
      </c>
      <c r="M1260" s="28" t="s">
        <v>1530</v>
      </c>
      <c r="N1260" s="33"/>
      <c r="O1260" s="28"/>
      <c r="P1260" s="18">
        <v>3.3</v>
      </c>
      <c r="Q1260" s="30">
        <v>0.1</v>
      </c>
      <c r="R1260" s="15">
        <v>103</v>
      </c>
      <c r="S1260" s="28" t="s">
        <v>1531</v>
      </c>
      <c r="T1260" s="31">
        <v>13.7</v>
      </c>
      <c r="U1260" s="32">
        <v>0.29417420270727607</v>
      </c>
      <c r="V1260" s="31">
        <v>1.5</v>
      </c>
      <c r="W1260" s="16">
        <v>26</v>
      </c>
      <c r="X1260" s="30"/>
      <c r="Y1260" s="227">
        <v>20.9</v>
      </c>
      <c r="Z1260" s="174">
        <v>0.7</v>
      </c>
      <c r="AA1260" s="174">
        <v>8</v>
      </c>
      <c r="AB1260" s="28" t="s">
        <v>1531</v>
      </c>
      <c r="AC1260" s="28" t="s">
        <v>1504</v>
      </c>
    </row>
    <row r="1261" spans="1:29">
      <c r="A1261" s="5">
        <v>1253</v>
      </c>
      <c r="B1261" s="5" t="s">
        <v>5792</v>
      </c>
      <c r="C1261" s="41" t="s">
        <v>1814</v>
      </c>
      <c r="D1261" s="13">
        <v>569.23900000000003</v>
      </c>
      <c r="E1261" s="13">
        <v>-106.146</v>
      </c>
      <c r="F1261" s="185">
        <v>7.0543100000000001</v>
      </c>
      <c r="G1261" s="185">
        <v>44.196939999999998</v>
      </c>
      <c r="H1261" s="16">
        <v>966</v>
      </c>
      <c r="I1261" s="5">
        <v>1511</v>
      </c>
      <c r="J1261" s="28"/>
      <c r="K1261" s="28" t="s">
        <v>2037</v>
      </c>
      <c r="L1261" s="29" t="s">
        <v>1988</v>
      </c>
      <c r="M1261" s="28" t="s">
        <v>1530</v>
      </c>
      <c r="N1261" s="33"/>
      <c r="O1261" s="28"/>
      <c r="P1261" s="18">
        <v>3.7</v>
      </c>
      <c r="Q1261" s="30">
        <v>0.2</v>
      </c>
      <c r="R1261" s="15">
        <v>64</v>
      </c>
      <c r="S1261" s="28" t="s">
        <v>1531</v>
      </c>
      <c r="T1261" s="31">
        <v>13.8</v>
      </c>
      <c r="U1261" s="32">
        <v>0.26303837968857169</v>
      </c>
      <c r="V1261" s="31">
        <v>1.6</v>
      </c>
      <c r="W1261" s="16">
        <v>37</v>
      </c>
      <c r="X1261" s="30"/>
      <c r="Y1261" s="227">
        <v>22.1</v>
      </c>
      <c r="Z1261" s="174">
        <v>1.1000000000000001</v>
      </c>
      <c r="AA1261" s="174">
        <v>7</v>
      </c>
      <c r="AB1261" s="28" t="s">
        <v>1531</v>
      </c>
      <c r="AC1261" s="28" t="s">
        <v>2458</v>
      </c>
    </row>
    <row r="1262" spans="1:29">
      <c r="A1262" s="5">
        <v>1254</v>
      </c>
      <c r="B1262" s="5" t="s">
        <v>5793</v>
      </c>
      <c r="C1262" s="41" t="s">
        <v>2855</v>
      </c>
      <c r="D1262" s="13">
        <v>565.34799999999996</v>
      </c>
      <c r="E1262" s="13">
        <v>-87.587000000000003</v>
      </c>
      <c r="F1262" s="185">
        <v>7.0044000000000004</v>
      </c>
      <c r="G1262" s="185">
        <v>44.363599999999998</v>
      </c>
      <c r="H1262" s="16">
        <v>1400</v>
      </c>
      <c r="I1262" s="5">
        <v>1755</v>
      </c>
      <c r="J1262" s="28"/>
      <c r="K1262" s="28" t="s">
        <v>2037</v>
      </c>
      <c r="L1262" s="29" t="s">
        <v>2856</v>
      </c>
      <c r="M1262" s="28" t="s">
        <v>1530</v>
      </c>
      <c r="N1262" s="33"/>
      <c r="O1262" s="28"/>
      <c r="P1262" s="18">
        <v>4.4000000000000004</v>
      </c>
      <c r="Q1262" s="30">
        <v>0.4</v>
      </c>
      <c r="R1262" s="15">
        <v>12</v>
      </c>
      <c r="S1262" s="28" t="s">
        <v>1531</v>
      </c>
      <c r="T1262" s="31"/>
      <c r="U1262" s="32"/>
      <c r="V1262" s="31"/>
      <c r="W1262" s="16"/>
      <c r="X1262" s="30"/>
      <c r="Y1262" s="227">
        <v>26.6</v>
      </c>
      <c r="Z1262" s="174">
        <v>0.8</v>
      </c>
      <c r="AA1262" s="174">
        <v>18</v>
      </c>
      <c r="AB1262" s="28" t="s">
        <v>1531</v>
      </c>
      <c r="AC1262" s="28" t="s">
        <v>1348</v>
      </c>
    </row>
    <row r="1263" spans="1:29">
      <c r="A1263" s="5">
        <v>1255</v>
      </c>
      <c r="B1263" s="5" t="s">
        <v>5794</v>
      </c>
      <c r="C1263" s="41" t="s">
        <v>1592</v>
      </c>
      <c r="D1263" s="13">
        <v>577.82399999999996</v>
      </c>
      <c r="E1263" s="13">
        <v>-92.215999999999994</v>
      </c>
      <c r="F1263" s="185">
        <v>7.1609600000000002</v>
      </c>
      <c r="G1263" s="185">
        <v>44.322499999999998</v>
      </c>
      <c r="H1263" s="16">
        <v>950</v>
      </c>
      <c r="I1263" s="5">
        <v>1226</v>
      </c>
      <c r="J1263" s="28"/>
      <c r="K1263" s="28" t="s">
        <v>2037</v>
      </c>
      <c r="L1263" s="29" t="s">
        <v>1353</v>
      </c>
      <c r="M1263" s="28" t="s">
        <v>1530</v>
      </c>
      <c r="N1263" s="33"/>
      <c r="O1263" s="28"/>
      <c r="P1263" s="18">
        <v>4.4000000000000004</v>
      </c>
      <c r="Q1263" s="30">
        <v>0.3</v>
      </c>
      <c r="R1263" s="15">
        <v>27</v>
      </c>
      <c r="S1263" s="28" t="s">
        <v>1531</v>
      </c>
      <c r="T1263" s="31"/>
      <c r="U1263" s="32"/>
      <c r="V1263" s="31"/>
      <c r="W1263" s="16"/>
      <c r="X1263" s="30"/>
      <c r="Y1263" s="227">
        <v>20.5</v>
      </c>
      <c r="Z1263" s="174">
        <v>0.7</v>
      </c>
      <c r="AA1263" s="174">
        <v>19</v>
      </c>
      <c r="AB1263" s="28" t="s">
        <v>1531</v>
      </c>
      <c r="AC1263" s="28" t="s">
        <v>1799</v>
      </c>
    </row>
    <row r="1264" spans="1:29">
      <c r="A1264" s="5">
        <v>1256</v>
      </c>
      <c r="B1264" s="5" t="s">
        <v>5795</v>
      </c>
      <c r="C1264" s="41" t="s">
        <v>1651</v>
      </c>
      <c r="D1264" s="13">
        <v>578.20100000000002</v>
      </c>
      <c r="E1264" s="13">
        <v>-107.182</v>
      </c>
      <c r="F1264" s="185">
        <v>7.1663399999999999</v>
      </c>
      <c r="G1264" s="185">
        <v>44.18797</v>
      </c>
      <c r="H1264" s="16">
        <v>2000</v>
      </c>
      <c r="I1264" s="5">
        <v>2270</v>
      </c>
      <c r="J1264" s="28"/>
      <c r="K1264" s="28" t="s">
        <v>2037</v>
      </c>
      <c r="L1264" s="29" t="s">
        <v>1768</v>
      </c>
      <c r="M1264" s="28" t="s">
        <v>1530</v>
      </c>
      <c r="N1264" s="33"/>
      <c r="O1264" s="28"/>
      <c r="P1264" s="18">
        <v>4.9000000000000004</v>
      </c>
      <c r="Q1264" s="30">
        <v>0.7</v>
      </c>
      <c r="R1264" s="15">
        <v>8</v>
      </c>
      <c r="S1264" s="28" t="s">
        <v>1531</v>
      </c>
      <c r="T1264" s="31"/>
      <c r="U1264" s="32"/>
      <c r="V1264" s="31"/>
      <c r="W1264" s="16"/>
      <c r="X1264" s="30"/>
      <c r="Y1264" s="227">
        <v>22.9</v>
      </c>
      <c r="Z1264" s="174">
        <v>1</v>
      </c>
      <c r="AA1264" s="174">
        <v>9</v>
      </c>
      <c r="AB1264" s="28" t="s">
        <v>1531</v>
      </c>
      <c r="AC1264" s="28"/>
    </row>
    <row r="1265" spans="1:29">
      <c r="A1265" s="5">
        <v>1257</v>
      </c>
      <c r="B1265" s="5" t="s">
        <v>5796</v>
      </c>
      <c r="C1265" s="41" t="s">
        <v>2457</v>
      </c>
      <c r="D1265" s="13">
        <v>592.55999999999995</v>
      </c>
      <c r="E1265" s="13">
        <v>-116.827</v>
      </c>
      <c r="F1265" s="185">
        <v>7.3458699999999997</v>
      </c>
      <c r="G1265" s="185">
        <v>44.101570000000002</v>
      </c>
      <c r="H1265" s="16">
        <v>2200</v>
      </c>
      <c r="I1265" s="45">
        <v>2412</v>
      </c>
      <c r="J1265" s="28"/>
      <c r="K1265" s="28" t="s">
        <v>2037</v>
      </c>
      <c r="L1265" s="29" t="s">
        <v>4293</v>
      </c>
      <c r="M1265" s="28" t="s">
        <v>1530</v>
      </c>
      <c r="N1265" s="33"/>
      <c r="O1265" s="28"/>
      <c r="P1265" s="18">
        <v>5.0999999999999996</v>
      </c>
      <c r="Q1265" s="30">
        <v>0.2</v>
      </c>
      <c r="R1265" s="15">
        <v>67</v>
      </c>
      <c r="S1265" s="28" t="s">
        <v>1531</v>
      </c>
      <c r="T1265" s="31"/>
      <c r="U1265" s="32"/>
      <c r="V1265" s="31"/>
      <c r="W1265" s="16"/>
      <c r="X1265" s="30"/>
      <c r="Y1265" s="227">
        <v>25.9</v>
      </c>
      <c r="Z1265" s="174">
        <v>1.1000000000000001</v>
      </c>
      <c r="AA1265" s="174">
        <v>7</v>
      </c>
      <c r="AB1265" s="28" t="s">
        <v>1531</v>
      </c>
      <c r="AC1265" s="28" t="s">
        <v>2458</v>
      </c>
    </row>
    <row r="1266" spans="1:29">
      <c r="A1266" s="5">
        <v>1258</v>
      </c>
      <c r="B1266" s="5" t="s">
        <v>5797</v>
      </c>
      <c r="C1266" s="41" t="s">
        <v>2087</v>
      </c>
      <c r="D1266" s="13">
        <v>583.57600000000002</v>
      </c>
      <c r="E1266" s="13">
        <v>-118.589</v>
      </c>
      <c r="F1266" s="185">
        <v>7.23386</v>
      </c>
      <c r="G1266" s="185">
        <v>44.08558</v>
      </c>
      <c r="H1266" s="16">
        <v>1200</v>
      </c>
      <c r="I1266" s="5">
        <v>1665</v>
      </c>
      <c r="J1266" s="28"/>
      <c r="K1266" s="28" t="s">
        <v>2037</v>
      </c>
      <c r="L1266" s="29" t="s">
        <v>3910</v>
      </c>
      <c r="M1266" s="28" t="s">
        <v>1530</v>
      </c>
      <c r="N1266" s="33"/>
      <c r="O1266" s="28"/>
      <c r="P1266" s="18">
        <v>5.2</v>
      </c>
      <c r="Q1266" s="30">
        <v>0.4</v>
      </c>
      <c r="R1266" s="15">
        <v>23</v>
      </c>
      <c r="S1266" s="28" t="s">
        <v>1531</v>
      </c>
      <c r="T1266" s="31"/>
      <c r="U1266" s="32"/>
      <c r="V1266" s="31"/>
      <c r="W1266" s="16"/>
      <c r="X1266" s="30"/>
      <c r="Y1266" s="227">
        <v>26</v>
      </c>
      <c r="Z1266" s="174">
        <v>1.2</v>
      </c>
      <c r="AA1266" s="174">
        <v>6</v>
      </c>
      <c r="AB1266" s="28" t="s">
        <v>1531</v>
      </c>
      <c r="AC1266" s="28" t="s">
        <v>1765</v>
      </c>
    </row>
    <row r="1267" spans="1:29">
      <c r="A1267" s="5">
        <v>1259</v>
      </c>
      <c r="B1267" s="5" t="s">
        <v>5798</v>
      </c>
      <c r="C1267" s="41" t="s">
        <v>1529</v>
      </c>
      <c r="D1267" s="13">
        <v>558.33399999999995</v>
      </c>
      <c r="E1267" s="13">
        <v>-91.409000000000006</v>
      </c>
      <c r="F1267" s="185">
        <v>6.91683</v>
      </c>
      <c r="G1267" s="185">
        <v>44.328850000000003</v>
      </c>
      <c r="H1267" s="16">
        <v>2250</v>
      </c>
      <c r="I1267" s="45">
        <v>2657</v>
      </c>
      <c r="J1267" s="28"/>
      <c r="K1267" s="28" t="s">
        <v>2037</v>
      </c>
      <c r="L1267" s="29" t="s">
        <v>3910</v>
      </c>
      <c r="M1267" s="28" t="s">
        <v>1530</v>
      </c>
      <c r="N1267" s="33"/>
      <c r="O1267" s="28"/>
      <c r="P1267" s="18">
        <v>5.3</v>
      </c>
      <c r="Q1267" s="30">
        <v>0.4</v>
      </c>
      <c r="R1267" s="15">
        <v>23</v>
      </c>
      <c r="S1267" s="28" t="s">
        <v>1531</v>
      </c>
      <c r="T1267" s="31"/>
      <c r="U1267" s="32"/>
      <c r="V1267" s="31"/>
      <c r="W1267" s="16"/>
      <c r="X1267" s="30"/>
      <c r="Y1267" s="227">
        <v>68.3</v>
      </c>
      <c r="Z1267" s="174">
        <v>2</v>
      </c>
      <c r="AA1267" s="174">
        <v>6</v>
      </c>
      <c r="AB1267" s="28" t="s">
        <v>1531</v>
      </c>
      <c r="AC1267" s="28" t="s">
        <v>1348</v>
      </c>
    </row>
    <row r="1268" spans="1:29">
      <c r="A1268" s="5">
        <v>1260</v>
      </c>
      <c r="B1268" s="5" t="s">
        <v>5567</v>
      </c>
      <c r="C1268" s="41" t="s">
        <v>2353</v>
      </c>
      <c r="D1268" s="13">
        <v>558.25599999999997</v>
      </c>
      <c r="E1268" s="13">
        <v>-97.311999999999998</v>
      </c>
      <c r="F1268" s="185">
        <v>6.9163399999999999</v>
      </c>
      <c r="G1268" s="185">
        <v>44.275779999999997</v>
      </c>
      <c r="H1268" s="16">
        <v>1210</v>
      </c>
      <c r="I1268" s="5">
        <v>1371</v>
      </c>
      <c r="J1268" s="28"/>
      <c r="K1268" s="28" t="s">
        <v>2037</v>
      </c>
      <c r="L1268" s="29" t="s">
        <v>3910</v>
      </c>
      <c r="M1268" s="28" t="s">
        <v>1530</v>
      </c>
      <c r="N1268" s="33"/>
      <c r="O1268" s="28"/>
      <c r="P1268" s="18">
        <v>5.5</v>
      </c>
      <c r="Q1268" s="30">
        <v>0.4</v>
      </c>
      <c r="R1268" s="15">
        <v>37</v>
      </c>
      <c r="S1268" s="28" t="s">
        <v>1531</v>
      </c>
      <c r="T1268" s="31"/>
      <c r="U1268" s="32"/>
      <c r="V1268" s="31"/>
      <c r="W1268" s="16"/>
      <c r="X1268" s="30"/>
      <c r="Y1268" s="227">
        <v>59.8</v>
      </c>
      <c r="Z1268" s="174">
        <v>2.2999999999999998</v>
      </c>
      <c r="AA1268" s="174">
        <v>6</v>
      </c>
      <c r="AB1268" s="28" t="s">
        <v>1531</v>
      </c>
      <c r="AC1268" s="28" t="s">
        <v>1765</v>
      </c>
    </row>
    <row r="1269" spans="1:29">
      <c r="A1269" s="5">
        <v>1261</v>
      </c>
      <c r="B1269" s="5" t="s">
        <v>5568</v>
      </c>
      <c r="C1269" s="41" t="s">
        <v>2025</v>
      </c>
      <c r="D1269" s="13">
        <v>577.82399999999996</v>
      </c>
      <c r="E1269" s="13">
        <v>-93.835999999999999</v>
      </c>
      <c r="F1269" s="185">
        <v>7.1555799999999996</v>
      </c>
      <c r="G1269" s="185">
        <v>44.307920000000003</v>
      </c>
      <c r="H1269" s="16">
        <v>950</v>
      </c>
      <c r="I1269" s="5">
        <v>1212</v>
      </c>
      <c r="J1269" s="28"/>
      <c r="K1269" s="28" t="s">
        <v>2037</v>
      </c>
      <c r="L1269" s="29" t="s">
        <v>1353</v>
      </c>
      <c r="M1269" s="28" t="s">
        <v>1530</v>
      </c>
      <c r="N1269" s="33"/>
      <c r="O1269" s="28"/>
      <c r="P1269" s="18">
        <v>5.6</v>
      </c>
      <c r="Q1269" s="30">
        <v>0.7</v>
      </c>
      <c r="R1269" s="15">
        <v>12</v>
      </c>
      <c r="S1269" s="28" t="s">
        <v>1531</v>
      </c>
      <c r="T1269" s="31"/>
      <c r="U1269" s="32"/>
      <c r="V1269" s="31"/>
      <c r="W1269" s="16"/>
      <c r="X1269" s="30"/>
      <c r="Y1269" s="227">
        <v>19.899999999999999</v>
      </c>
      <c r="Z1269" s="174">
        <v>0.7</v>
      </c>
      <c r="AA1269" s="174">
        <v>11</v>
      </c>
      <c r="AB1269" s="28" t="s">
        <v>1531</v>
      </c>
      <c r="AC1269" s="28" t="s">
        <v>1590</v>
      </c>
    </row>
    <row r="1270" spans="1:29">
      <c r="A1270" s="5">
        <v>1262</v>
      </c>
      <c r="B1270" s="5" t="s">
        <v>5569</v>
      </c>
      <c r="C1270" s="41" t="s">
        <v>1850</v>
      </c>
      <c r="D1270" s="13">
        <v>573.73</v>
      </c>
      <c r="E1270" s="13">
        <v>-99.516000000000005</v>
      </c>
      <c r="F1270" s="185">
        <v>7.11008</v>
      </c>
      <c r="G1270" s="185">
        <v>44.256729999999997</v>
      </c>
      <c r="H1270" s="16">
        <v>1800</v>
      </c>
      <c r="I1270" s="5">
        <v>2267</v>
      </c>
      <c r="J1270" s="28"/>
      <c r="K1270" s="28" t="s">
        <v>2037</v>
      </c>
      <c r="L1270" s="29" t="s">
        <v>1851</v>
      </c>
      <c r="M1270" s="28" t="s">
        <v>1530</v>
      </c>
      <c r="N1270" s="33"/>
      <c r="O1270" s="28"/>
      <c r="P1270" s="18">
        <v>5.7</v>
      </c>
      <c r="Q1270" s="30">
        <v>0.4</v>
      </c>
      <c r="R1270" s="15">
        <v>24</v>
      </c>
      <c r="S1270" s="28" t="s">
        <v>1531</v>
      </c>
      <c r="T1270" s="31">
        <v>13.2</v>
      </c>
      <c r="U1270" s="32">
        <v>0.25197631533948478</v>
      </c>
      <c r="V1270" s="31">
        <v>2</v>
      </c>
      <c r="W1270" s="16">
        <v>63</v>
      </c>
      <c r="X1270" s="30"/>
      <c r="Y1270" s="227">
        <v>21.2</v>
      </c>
      <c r="Z1270" s="174">
        <v>1.1000000000000001</v>
      </c>
      <c r="AA1270" s="174">
        <v>5</v>
      </c>
      <c r="AB1270" s="28" t="s">
        <v>1531</v>
      </c>
      <c r="AC1270" s="28"/>
    </row>
    <row r="1271" spans="1:29">
      <c r="A1271" s="5">
        <v>1263</v>
      </c>
      <c r="B1271" s="5" t="s">
        <v>5570</v>
      </c>
      <c r="C1271" s="41" t="s">
        <v>2606</v>
      </c>
      <c r="D1271" s="13">
        <v>556.12599999999998</v>
      </c>
      <c r="E1271" s="13">
        <v>-94.344999999999999</v>
      </c>
      <c r="F1271" s="185">
        <v>6.8894299999999999</v>
      </c>
      <c r="G1271" s="185">
        <v>44.302320000000002</v>
      </c>
      <c r="H1271" s="16">
        <v>1310</v>
      </c>
      <c r="I1271" s="5">
        <v>2302</v>
      </c>
      <c r="J1271" s="28"/>
      <c r="K1271" s="28" t="s">
        <v>2037</v>
      </c>
      <c r="L1271" s="29" t="s">
        <v>3910</v>
      </c>
      <c r="M1271" s="28" t="s">
        <v>1530</v>
      </c>
      <c r="N1271" s="33"/>
      <c r="O1271" s="28"/>
      <c r="P1271" s="18">
        <v>5.8</v>
      </c>
      <c r="Q1271" s="30">
        <v>0.5</v>
      </c>
      <c r="R1271" s="15">
        <v>25</v>
      </c>
      <c r="S1271" s="28" t="s">
        <v>1531</v>
      </c>
      <c r="T1271" s="31">
        <v>13.8</v>
      </c>
      <c r="U1271" s="32">
        <v>0.20421098809705238</v>
      </c>
      <c r="V1271" s="31">
        <v>1.4</v>
      </c>
      <c r="W1271" s="16">
        <v>47</v>
      </c>
      <c r="X1271" s="30"/>
      <c r="Y1271" s="227">
        <v>57.9</v>
      </c>
      <c r="Z1271" s="174">
        <v>2.4</v>
      </c>
      <c r="AA1271" s="174">
        <v>3</v>
      </c>
      <c r="AB1271" s="28" t="s">
        <v>1531</v>
      </c>
      <c r="AC1271" s="28"/>
    </row>
    <row r="1272" spans="1:29">
      <c r="A1272" s="5">
        <v>1264</v>
      </c>
      <c r="B1272" s="5" t="s">
        <v>5583</v>
      </c>
      <c r="C1272" s="41" t="s">
        <v>1350</v>
      </c>
      <c r="D1272" s="13">
        <v>558.33399999999995</v>
      </c>
      <c r="E1272" s="13">
        <v>-91.409000000000006</v>
      </c>
      <c r="F1272" s="185">
        <v>6.91683</v>
      </c>
      <c r="G1272" s="185">
        <v>44.328850000000003</v>
      </c>
      <c r="H1272" s="16">
        <v>2250</v>
      </c>
      <c r="I1272" s="45">
        <v>2657</v>
      </c>
      <c r="J1272" s="28"/>
      <c r="K1272" s="28" t="s">
        <v>2037</v>
      </c>
      <c r="L1272" s="29" t="s">
        <v>3910</v>
      </c>
      <c r="M1272" s="28" t="s">
        <v>1530</v>
      </c>
      <c r="N1272" s="33"/>
      <c r="O1272" s="28"/>
      <c r="P1272" s="18">
        <v>6</v>
      </c>
      <c r="Q1272" s="30">
        <v>0.5</v>
      </c>
      <c r="R1272" s="15">
        <v>20</v>
      </c>
      <c r="S1272" s="28" t="s">
        <v>1531</v>
      </c>
      <c r="T1272" s="31">
        <v>13.5</v>
      </c>
      <c r="U1272" s="32">
        <v>0.21169509870286279</v>
      </c>
      <c r="V1272" s="31">
        <v>2.2000000000000002</v>
      </c>
      <c r="W1272" s="16">
        <v>108</v>
      </c>
      <c r="X1272" s="30"/>
      <c r="Y1272" s="227">
        <v>69.8</v>
      </c>
      <c r="Z1272" s="174">
        <v>3.1</v>
      </c>
      <c r="AA1272" s="174">
        <v>2</v>
      </c>
      <c r="AB1272" s="28" t="s">
        <v>1531</v>
      </c>
      <c r="AC1272" s="28"/>
    </row>
    <row r="1273" spans="1:29">
      <c r="A1273" s="5">
        <v>1265</v>
      </c>
      <c r="B1273" s="5" t="s">
        <v>5584</v>
      </c>
      <c r="C1273" s="41" t="s">
        <v>1983</v>
      </c>
      <c r="D1273" s="13">
        <v>575.51599999999996</v>
      </c>
      <c r="E1273" s="13">
        <v>-102.76600000000001</v>
      </c>
      <c r="F1273" s="185">
        <v>7.1325799999999999</v>
      </c>
      <c r="G1273" s="185">
        <v>44.227580000000003</v>
      </c>
      <c r="H1273" s="16">
        <v>2220</v>
      </c>
      <c r="I1273" s="45">
        <v>2286</v>
      </c>
      <c r="J1273" s="28"/>
      <c r="K1273" s="28" t="s">
        <v>2037</v>
      </c>
      <c r="L1273" s="29" t="s">
        <v>4877</v>
      </c>
      <c r="M1273" s="28" t="s">
        <v>1530</v>
      </c>
      <c r="N1273" s="33"/>
      <c r="O1273" s="28"/>
      <c r="P1273" s="18">
        <v>6.4</v>
      </c>
      <c r="Q1273" s="30">
        <v>1.2</v>
      </c>
      <c r="R1273" s="15">
        <v>4</v>
      </c>
      <c r="S1273" s="28" t="s">
        <v>1531</v>
      </c>
      <c r="T1273" s="31"/>
      <c r="U1273" s="32"/>
      <c r="V1273" s="31"/>
      <c r="W1273" s="16"/>
      <c r="X1273" s="30"/>
      <c r="Y1273" s="227">
        <v>25.4</v>
      </c>
      <c r="Z1273" s="174">
        <v>2.2000000000000002</v>
      </c>
      <c r="AA1273" s="174">
        <v>2</v>
      </c>
      <c r="AB1273" s="28" t="s">
        <v>1531</v>
      </c>
      <c r="AC1273" s="28"/>
    </row>
    <row r="1274" spans="1:29">
      <c r="A1274" s="5">
        <v>1266</v>
      </c>
      <c r="B1274" s="5" t="s">
        <v>5585</v>
      </c>
      <c r="C1274" s="41" t="s">
        <v>1696</v>
      </c>
      <c r="D1274" s="13">
        <v>555.68700000000001</v>
      </c>
      <c r="E1274" s="13">
        <v>-90.102999999999994</v>
      </c>
      <c r="F1274" s="185">
        <v>6.8835600000000001</v>
      </c>
      <c r="G1274" s="185">
        <v>44.340429999999998</v>
      </c>
      <c r="H1274" s="16">
        <v>1700</v>
      </c>
      <c r="I1274" s="5">
        <v>2114</v>
      </c>
      <c r="J1274" s="28"/>
      <c r="K1274" s="28" t="s">
        <v>2037</v>
      </c>
      <c r="L1274" s="29" t="s">
        <v>3910</v>
      </c>
      <c r="M1274" s="28" t="s">
        <v>1530</v>
      </c>
      <c r="N1274" s="33"/>
      <c r="O1274" s="28"/>
      <c r="P1274" s="18">
        <v>6.5</v>
      </c>
      <c r="Q1274" s="30">
        <v>0.5</v>
      </c>
      <c r="R1274" s="15">
        <v>21</v>
      </c>
      <c r="S1274" s="28" t="s">
        <v>1531</v>
      </c>
      <c r="T1274" s="31"/>
      <c r="U1274" s="32"/>
      <c r="V1274" s="31"/>
      <c r="W1274" s="16"/>
      <c r="X1274" s="30"/>
      <c r="Y1274" s="227">
        <v>76.099999999999994</v>
      </c>
      <c r="Z1274" s="174">
        <v>3.8</v>
      </c>
      <c r="AA1274" s="174">
        <v>3</v>
      </c>
      <c r="AB1274" s="28" t="s">
        <v>1531</v>
      </c>
      <c r="AC1274" s="28"/>
    </row>
    <row r="1275" spans="1:29">
      <c r="A1275" s="5">
        <v>1267</v>
      </c>
      <c r="B1275" s="5" t="s">
        <v>5586</v>
      </c>
      <c r="C1275" s="41" t="s">
        <v>1704</v>
      </c>
      <c r="D1275" s="13">
        <v>567.28300000000002</v>
      </c>
      <c r="E1275" s="13">
        <v>-98.197000000000003</v>
      </c>
      <c r="F1275" s="185">
        <v>7.02935</v>
      </c>
      <c r="G1275" s="185">
        <v>44.26831</v>
      </c>
      <c r="H1275" s="16">
        <v>1702</v>
      </c>
      <c r="I1275" s="5">
        <v>2354</v>
      </c>
      <c r="J1275" s="28"/>
      <c r="K1275" s="28" t="s">
        <v>2037</v>
      </c>
      <c r="L1275" s="29" t="s">
        <v>1353</v>
      </c>
      <c r="M1275" s="28" t="s">
        <v>1530</v>
      </c>
      <c r="N1275" s="33"/>
      <c r="O1275" s="28"/>
      <c r="P1275" s="18">
        <v>6.7</v>
      </c>
      <c r="Q1275" s="30">
        <v>0.6</v>
      </c>
      <c r="R1275" s="15">
        <v>17</v>
      </c>
      <c r="S1275" s="28" t="s">
        <v>1531</v>
      </c>
      <c r="T1275" s="31"/>
      <c r="U1275" s="32"/>
      <c r="V1275" s="31"/>
      <c r="W1275" s="16"/>
      <c r="X1275" s="30"/>
      <c r="Y1275" s="227">
        <v>49.7</v>
      </c>
      <c r="Z1275" s="174">
        <v>1.6</v>
      </c>
      <c r="AA1275" s="174">
        <v>8</v>
      </c>
      <c r="AB1275" s="28" t="s">
        <v>1531</v>
      </c>
      <c r="AC1275" s="28" t="s">
        <v>1348</v>
      </c>
    </row>
    <row r="1276" spans="1:29">
      <c r="A1276" s="5">
        <v>1268</v>
      </c>
      <c r="B1276" s="5" t="s">
        <v>5369</v>
      </c>
      <c r="C1276" s="41" t="s">
        <v>1538</v>
      </c>
      <c r="D1276" s="13">
        <v>566.06700000000001</v>
      </c>
      <c r="E1276" s="13">
        <v>-106.14700000000001</v>
      </c>
      <c r="F1276" s="185">
        <v>7.0146800000000002</v>
      </c>
      <c r="G1276" s="185">
        <v>44.19679</v>
      </c>
      <c r="H1276" s="16">
        <v>916</v>
      </c>
      <c r="I1276" s="45">
        <v>1261</v>
      </c>
      <c r="J1276" s="28"/>
      <c r="K1276" s="28" t="s">
        <v>2037</v>
      </c>
      <c r="L1276" s="29" t="s">
        <v>3910</v>
      </c>
      <c r="M1276" s="28" t="s">
        <v>1530</v>
      </c>
      <c r="N1276" s="33"/>
      <c r="O1276" s="28"/>
      <c r="P1276" s="18">
        <v>6.9</v>
      </c>
      <c r="Q1276" s="30">
        <v>0.3</v>
      </c>
      <c r="R1276" s="15">
        <v>39</v>
      </c>
      <c r="S1276" s="28" t="s">
        <v>1531</v>
      </c>
      <c r="T1276" s="31"/>
      <c r="U1276" s="32"/>
      <c r="V1276" s="31"/>
      <c r="W1276" s="16"/>
      <c r="X1276" s="30"/>
      <c r="Y1276" s="227">
        <v>67.2</v>
      </c>
      <c r="Z1276" s="174">
        <v>1.7</v>
      </c>
      <c r="AA1276" s="174">
        <v>13</v>
      </c>
      <c r="AB1276" s="28" t="s">
        <v>1531</v>
      </c>
      <c r="AC1276" s="28" t="s">
        <v>1972</v>
      </c>
    </row>
    <row r="1277" spans="1:29">
      <c r="A1277" s="5">
        <v>1269</v>
      </c>
      <c r="B1277" s="5" t="s">
        <v>5370</v>
      </c>
      <c r="C1277" s="41" t="s">
        <v>1974</v>
      </c>
      <c r="D1277" s="13">
        <v>566.06700000000001</v>
      </c>
      <c r="E1277" s="13">
        <v>-106.14700000000001</v>
      </c>
      <c r="F1277" s="185">
        <v>7.0146800000000002</v>
      </c>
      <c r="G1277" s="185">
        <v>44.19679</v>
      </c>
      <c r="H1277" s="16">
        <v>916</v>
      </c>
      <c r="I1277" s="45">
        <v>1261</v>
      </c>
      <c r="J1277" s="28"/>
      <c r="K1277" s="28" t="s">
        <v>2037</v>
      </c>
      <c r="L1277" s="29" t="s">
        <v>3910</v>
      </c>
      <c r="M1277" s="28" t="s">
        <v>1530</v>
      </c>
      <c r="N1277" s="33"/>
      <c r="O1277" s="28"/>
      <c r="P1277" s="18">
        <v>7.1</v>
      </c>
      <c r="Q1277" s="30">
        <v>0.4</v>
      </c>
      <c r="R1277" s="15">
        <v>19</v>
      </c>
      <c r="S1277" s="28" t="s">
        <v>1531</v>
      </c>
      <c r="T1277" s="31">
        <v>13.5</v>
      </c>
      <c r="U1277" s="32">
        <v>0.12780193008453875</v>
      </c>
      <c r="V1277" s="31">
        <v>1.4</v>
      </c>
      <c r="W1277" s="16">
        <v>120</v>
      </c>
      <c r="X1277" s="30"/>
      <c r="Y1277" s="227">
        <v>69.8</v>
      </c>
      <c r="Z1277" s="174">
        <v>3.2</v>
      </c>
      <c r="AA1277" s="174">
        <v>2</v>
      </c>
      <c r="AB1277" s="28" t="s">
        <v>1531</v>
      </c>
      <c r="AC1277" s="28"/>
    </row>
    <row r="1278" spans="1:29">
      <c r="A1278" s="5">
        <v>1270</v>
      </c>
      <c r="B1278" s="5" t="s">
        <v>5371</v>
      </c>
      <c r="C1278" s="41" t="s">
        <v>1352</v>
      </c>
      <c r="D1278" s="13">
        <v>560.91899999999998</v>
      </c>
      <c r="E1278" s="13">
        <v>-102.858</v>
      </c>
      <c r="F1278" s="185">
        <v>6.9500999999999999</v>
      </c>
      <c r="G1278" s="185">
        <v>44.226080000000003</v>
      </c>
      <c r="H1278" s="16">
        <v>1290</v>
      </c>
      <c r="I1278" s="45">
        <v>1409</v>
      </c>
      <c r="J1278" s="28"/>
      <c r="K1278" s="28" t="s">
        <v>2037</v>
      </c>
      <c r="L1278" s="29" t="s">
        <v>1353</v>
      </c>
      <c r="M1278" s="28" t="s">
        <v>1530</v>
      </c>
      <c r="N1278" s="33"/>
      <c r="O1278" s="28"/>
      <c r="P1278" s="18">
        <v>7.1</v>
      </c>
      <c r="Q1278" s="30">
        <v>0.6</v>
      </c>
      <c r="R1278" s="15">
        <v>20</v>
      </c>
      <c r="S1278" s="28" t="s">
        <v>1531</v>
      </c>
      <c r="T1278" s="31">
        <v>13</v>
      </c>
      <c r="U1278" s="32">
        <v>0.27688746209726917</v>
      </c>
      <c r="V1278" s="31">
        <v>2.2999999999999998</v>
      </c>
      <c r="W1278" s="16">
        <v>69</v>
      </c>
      <c r="X1278" s="30"/>
      <c r="Y1278" s="227">
        <v>81.2</v>
      </c>
      <c r="Z1278" s="174">
        <v>7.3</v>
      </c>
      <c r="AA1278" s="174">
        <v>5</v>
      </c>
      <c r="AB1278" s="28" t="s">
        <v>1531</v>
      </c>
      <c r="AC1278" s="28"/>
    </row>
    <row r="1279" spans="1:29">
      <c r="A1279" s="5">
        <v>1271</v>
      </c>
      <c r="B1279" s="5" t="s">
        <v>5372</v>
      </c>
      <c r="C1279" s="41" t="s">
        <v>2373</v>
      </c>
      <c r="D1279" s="13">
        <v>557.17200000000003</v>
      </c>
      <c r="E1279" s="13">
        <v>-89.989000000000004</v>
      </c>
      <c r="F1279" s="185">
        <v>6.9021499999999998</v>
      </c>
      <c r="G1279" s="185">
        <v>44.341549999999998</v>
      </c>
      <c r="H1279" s="16">
        <v>2400</v>
      </c>
      <c r="I1279" s="5">
        <v>2325</v>
      </c>
      <c r="J1279" s="28"/>
      <c r="K1279" s="28" t="s">
        <v>2037</v>
      </c>
      <c r="L1279" s="29" t="s">
        <v>3910</v>
      </c>
      <c r="M1279" s="28" t="s">
        <v>1530</v>
      </c>
      <c r="N1279" s="33"/>
      <c r="O1279" s="28"/>
      <c r="P1279" s="18">
        <v>8.1</v>
      </c>
      <c r="Q1279" s="30">
        <v>0.6</v>
      </c>
      <c r="R1279" s="15">
        <v>20</v>
      </c>
      <c r="S1279" s="28" t="s">
        <v>1531</v>
      </c>
      <c r="T1279" s="31"/>
      <c r="U1279" s="32"/>
      <c r="V1279" s="31"/>
      <c r="W1279" s="16"/>
      <c r="X1279" s="30"/>
      <c r="Y1279" s="227">
        <v>84.1</v>
      </c>
      <c r="Z1279" s="174">
        <v>2.2999999999999998</v>
      </c>
      <c r="AA1279" s="174">
        <v>10</v>
      </c>
      <c r="AB1279" s="28" t="s">
        <v>1531</v>
      </c>
      <c r="AC1279" s="28" t="s">
        <v>1348</v>
      </c>
    </row>
    <row r="1280" spans="1:29">
      <c r="A1280" s="5">
        <v>1272</v>
      </c>
      <c r="B1280" s="5" t="s">
        <v>5373</v>
      </c>
      <c r="C1280" s="41" t="s">
        <v>1856</v>
      </c>
      <c r="D1280" s="13">
        <v>575.38599999999997</v>
      </c>
      <c r="E1280" s="13">
        <v>-106.04900000000001</v>
      </c>
      <c r="F1280" s="185">
        <v>7.1311200000000001</v>
      </c>
      <c r="G1280" s="185">
        <v>44.198059999999998</v>
      </c>
      <c r="H1280" s="16">
        <v>1850</v>
      </c>
      <c r="I1280" s="5">
        <v>1896</v>
      </c>
      <c r="J1280" s="28"/>
      <c r="K1280" s="28" t="s">
        <v>2037</v>
      </c>
      <c r="L1280" s="29" t="s">
        <v>3910</v>
      </c>
      <c r="M1280" s="28" t="s">
        <v>1530</v>
      </c>
      <c r="N1280" s="33"/>
      <c r="O1280" s="28"/>
      <c r="P1280" s="18">
        <v>8.3000000000000007</v>
      </c>
      <c r="Q1280" s="30">
        <v>0.5</v>
      </c>
      <c r="R1280" s="15">
        <v>20</v>
      </c>
      <c r="S1280" s="28" t="s">
        <v>1531</v>
      </c>
      <c r="T1280" s="31"/>
      <c r="U1280" s="32"/>
      <c r="V1280" s="31"/>
      <c r="W1280" s="16"/>
      <c r="X1280" s="30"/>
      <c r="Y1280" s="227">
        <v>22.4</v>
      </c>
      <c r="Z1280" s="174">
        <v>1.1000000000000001</v>
      </c>
      <c r="AA1280" s="174">
        <v>3</v>
      </c>
      <c r="AB1280" s="28" t="s">
        <v>1531</v>
      </c>
      <c r="AC1280" s="28"/>
    </row>
    <row r="1281" spans="1:29">
      <c r="A1281" s="5">
        <v>1273</v>
      </c>
      <c r="B1281" s="5" t="s">
        <v>5374</v>
      </c>
      <c r="C1281" s="41" t="s">
        <v>5638</v>
      </c>
      <c r="D1281" s="13">
        <v>571.28700000000003</v>
      </c>
      <c r="E1281" s="13">
        <v>-111.893</v>
      </c>
      <c r="F1281" s="185">
        <v>7.0802300000000002</v>
      </c>
      <c r="G1281" s="185">
        <v>44.14537</v>
      </c>
      <c r="H1281" s="16">
        <v>740</v>
      </c>
      <c r="I1281" s="5">
        <v>1598</v>
      </c>
      <c r="J1281" s="28"/>
      <c r="K1281" s="28" t="s">
        <v>2037</v>
      </c>
      <c r="L1281" s="29" t="s">
        <v>1353</v>
      </c>
      <c r="M1281" s="28" t="s">
        <v>1530</v>
      </c>
      <c r="N1281" s="33"/>
      <c r="O1281" s="28"/>
      <c r="P1281" s="18">
        <v>9</v>
      </c>
      <c r="Q1281" s="30">
        <v>0.6</v>
      </c>
      <c r="R1281" s="15">
        <v>20</v>
      </c>
      <c r="S1281" s="28" t="s">
        <v>1531</v>
      </c>
      <c r="T1281" s="31">
        <v>12.8</v>
      </c>
      <c r="U1281" s="32">
        <v>0.27735009811261457</v>
      </c>
      <c r="V1281" s="31">
        <v>2</v>
      </c>
      <c r="W1281" s="16">
        <v>52</v>
      </c>
      <c r="X1281" s="30"/>
      <c r="Y1281" s="227">
        <v>19.399999999999999</v>
      </c>
      <c r="Z1281" s="174">
        <v>1.2</v>
      </c>
      <c r="AA1281" s="174">
        <v>8</v>
      </c>
      <c r="AB1281" s="28" t="s">
        <v>1531</v>
      </c>
      <c r="AC1281" s="28"/>
    </row>
    <row r="1282" spans="1:29">
      <c r="A1282" s="5">
        <v>1274</v>
      </c>
      <c r="B1282" s="5" t="s">
        <v>5375</v>
      </c>
      <c r="C1282" s="41" t="s">
        <v>1767</v>
      </c>
      <c r="D1282" s="13">
        <v>577.49099999999999</v>
      </c>
      <c r="E1282" s="13">
        <v>-108.551</v>
      </c>
      <c r="F1282" s="185">
        <v>7.1575300000000004</v>
      </c>
      <c r="G1282" s="185">
        <v>44.175640000000001</v>
      </c>
      <c r="H1282" s="16">
        <v>2423</v>
      </c>
      <c r="I1282" s="45">
        <v>2256</v>
      </c>
      <c r="J1282" s="28"/>
      <c r="K1282" s="28" t="s">
        <v>2037</v>
      </c>
      <c r="L1282" s="29" t="s">
        <v>1768</v>
      </c>
      <c r="M1282" s="28" t="s">
        <v>1530</v>
      </c>
      <c r="N1282" s="33"/>
      <c r="O1282" s="28"/>
      <c r="P1282" s="18">
        <v>9.1999999999999993</v>
      </c>
      <c r="Q1282" s="30">
        <v>0.5</v>
      </c>
      <c r="R1282" s="15">
        <v>19</v>
      </c>
      <c r="S1282" s="28" t="s">
        <v>1531</v>
      </c>
      <c r="T1282" s="31"/>
      <c r="U1282" s="32"/>
      <c r="V1282" s="31"/>
      <c r="W1282" s="16"/>
      <c r="X1282" s="30"/>
      <c r="Y1282" s="227">
        <v>28.7</v>
      </c>
      <c r="Z1282" s="174">
        <v>1.6</v>
      </c>
      <c r="AA1282" s="174">
        <v>2</v>
      </c>
      <c r="AB1282" s="28" t="s">
        <v>1531</v>
      </c>
      <c r="AC1282" s="28"/>
    </row>
    <row r="1283" spans="1:29">
      <c r="A1283" s="5">
        <v>1275</v>
      </c>
      <c r="B1283" s="5" t="s">
        <v>5357</v>
      </c>
      <c r="C1283" s="41" t="s">
        <v>1987</v>
      </c>
      <c r="D1283" s="13">
        <v>575.97699999999998</v>
      </c>
      <c r="E1283" s="13">
        <v>-104.988</v>
      </c>
      <c r="F1283" s="185">
        <v>7.1384499999999997</v>
      </c>
      <c r="G1283" s="185">
        <v>44.207619999999999</v>
      </c>
      <c r="H1283" s="16">
        <v>2350</v>
      </c>
      <c r="I1283" s="45">
        <v>2150</v>
      </c>
      <c r="J1283" s="28"/>
      <c r="K1283" s="28" t="s">
        <v>2037</v>
      </c>
      <c r="L1283" s="29" t="s">
        <v>1988</v>
      </c>
      <c r="M1283" s="28" t="s">
        <v>1530</v>
      </c>
      <c r="N1283" s="33"/>
      <c r="O1283" s="28"/>
      <c r="P1283" s="18">
        <v>9.1999999999999993</v>
      </c>
      <c r="Q1283" s="30">
        <v>0.8</v>
      </c>
      <c r="R1283" s="15">
        <v>14</v>
      </c>
      <c r="S1283" s="28" t="s">
        <v>1531</v>
      </c>
      <c r="T1283" s="31">
        <v>12.8</v>
      </c>
      <c r="U1283" s="32">
        <v>0.2088147590655498</v>
      </c>
      <c r="V1283" s="32">
        <v>2.2000000000000002</v>
      </c>
      <c r="W1283" s="16">
        <v>111</v>
      </c>
      <c r="X1283" s="39"/>
      <c r="Y1283" s="227">
        <v>21.9</v>
      </c>
      <c r="Z1283" s="174">
        <v>1.2</v>
      </c>
      <c r="AA1283" s="174">
        <v>4</v>
      </c>
      <c r="AB1283" s="28" t="s">
        <v>1531</v>
      </c>
      <c r="AC1283" s="28"/>
    </row>
    <row r="1284" spans="1:29">
      <c r="A1284" s="5">
        <v>1276</v>
      </c>
      <c r="B1284" s="5" t="s">
        <v>5358</v>
      </c>
      <c r="C1284" s="41" t="s">
        <v>1764</v>
      </c>
      <c r="D1284" s="13">
        <v>575.97699999999998</v>
      </c>
      <c r="E1284" s="13">
        <v>-104.988</v>
      </c>
      <c r="F1284" s="185">
        <v>7.1384499999999997</v>
      </c>
      <c r="G1284" s="185">
        <v>44.207619999999999</v>
      </c>
      <c r="H1284" s="16">
        <v>2350</v>
      </c>
      <c r="I1284" s="45">
        <v>2150</v>
      </c>
      <c r="J1284" s="28"/>
      <c r="K1284" s="28" t="s">
        <v>2037</v>
      </c>
      <c r="L1284" s="29" t="s">
        <v>1988</v>
      </c>
      <c r="M1284" s="28" t="s">
        <v>1530</v>
      </c>
      <c r="N1284" s="33"/>
      <c r="O1284" s="28"/>
      <c r="P1284" s="18">
        <v>9.3000000000000007</v>
      </c>
      <c r="Q1284" s="30">
        <v>0.4</v>
      </c>
      <c r="R1284" s="15">
        <v>31</v>
      </c>
      <c r="S1284" s="28" t="s">
        <v>1531</v>
      </c>
      <c r="T1284" s="31"/>
      <c r="U1284" s="32"/>
      <c r="V1284" s="31"/>
      <c r="W1284" s="16"/>
      <c r="X1284" s="30"/>
      <c r="Y1284" s="227">
        <v>23.8</v>
      </c>
      <c r="Z1284" s="174">
        <v>1.5</v>
      </c>
      <c r="AA1284" s="174">
        <v>2</v>
      </c>
      <c r="AB1284" s="28" t="s">
        <v>1531</v>
      </c>
      <c r="AC1284" s="28" t="s">
        <v>1765</v>
      </c>
    </row>
    <row r="1285" spans="1:29">
      <c r="A1285" s="5">
        <v>1277</v>
      </c>
      <c r="B1285" s="5" t="s">
        <v>5359</v>
      </c>
      <c r="C1285" s="41" t="s">
        <v>4896</v>
      </c>
      <c r="D1285" s="13">
        <v>598.95600000000002</v>
      </c>
      <c r="E1285" s="13">
        <v>-106.696</v>
      </c>
      <c r="F1285" s="185">
        <v>7.4256399999999996</v>
      </c>
      <c r="G1285" s="185">
        <v>44.192680000000003</v>
      </c>
      <c r="H1285" s="16">
        <v>2500</v>
      </c>
      <c r="I1285" s="5">
        <v>2012</v>
      </c>
      <c r="J1285" s="28"/>
      <c r="K1285" s="28" t="s">
        <v>2037</v>
      </c>
      <c r="L1285" s="29" t="s">
        <v>1353</v>
      </c>
      <c r="M1285" s="28" t="s">
        <v>1530</v>
      </c>
      <c r="N1285" s="33"/>
      <c r="O1285" s="28"/>
      <c r="P1285" s="18">
        <v>9.6</v>
      </c>
      <c r="Q1285" s="30">
        <v>1.1000000000000001</v>
      </c>
      <c r="R1285" s="15">
        <v>4</v>
      </c>
      <c r="S1285" s="28" t="s">
        <v>1531</v>
      </c>
      <c r="T1285" s="31">
        <v>13.1</v>
      </c>
      <c r="U1285" s="32">
        <v>0.24003967925959166</v>
      </c>
      <c r="V1285" s="31">
        <v>2.2000000000000002</v>
      </c>
      <c r="W1285" s="16">
        <v>84</v>
      </c>
      <c r="X1285" s="30"/>
      <c r="Y1285" s="227">
        <v>23.2</v>
      </c>
      <c r="Z1285" s="174">
        <v>0.9</v>
      </c>
      <c r="AA1285" s="174">
        <v>6</v>
      </c>
      <c r="AB1285" s="28" t="s">
        <v>1531</v>
      </c>
      <c r="AC1285" s="28" t="s">
        <v>1348</v>
      </c>
    </row>
    <row r="1286" spans="1:29">
      <c r="A1286" s="5">
        <v>1278</v>
      </c>
      <c r="B1286" s="5" t="s">
        <v>5362</v>
      </c>
      <c r="C1286" s="41" t="s">
        <v>1770</v>
      </c>
      <c r="D1286" s="13">
        <v>577.49099999999999</v>
      </c>
      <c r="E1286" s="13">
        <v>-108.551</v>
      </c>
      <c r="F1286" s="185">
        <v>7.1575300000000004</v>
      </c>
      <c r="G1286" s="185">
        <v>44.175640000000001</v>
      </c>
      <c r="H1286" s="16">
        <v>2423</v>
      </c>
      <c r="I1286" s="45">
        <v>2256</v>
      </c>
      <c r="J1286" s="28"/>
      <c r="K1286" s="28" t="s">
        <v>2037</v>
      </c>
      <c r="L1286" s="29" t="s">
        <v>1768</v>
      </c>
      <c r="M1286" s="28" t="s">
        <v>1530</v>
      </c>
      <c r="N1286" s="33"/>
      <c r="O1286" s="28"/>
      <c r="P1286" s="18">
        <v>9.8000000000000007</v>
      </c>
      <c r="Q1286" s="30">
        <v>0.5</v>
      </c>
      <c r="R1286" s="15">
        <v>18</v>
      </c>
      <c r="S1286" s="28" t="s">
        <v>1531</v>
      </c>
      <c r="T1286" s="31"/>
      <c r="U1286" s="32"/>
      <c r="V1286" s="31"/>
      <c r="W1286" s="16"/>
      <c r="X1286" s="30"/>
      <c r="Y1286" s="227">
        <v>27.7</v>
      </c>
      <c r="Z1286" s="174">
        <v>0.9</v>
      </c>
      <c r="AA1286" s="174">
        <v>11</v>
      </c>
      <c r="AB1286" s="28" t="s">
        <v>1531</v>
      </c>
      <c r="AC1286" s="28" t="s">
        <v>2455</v>
      </c>
    </row>
    <row r="1287" spans="1:29">
      <c r="A1287" s="5">
        <v>1279</v>
      </c>
      <c r="B1287" s="5" t="s">
        <v>5363</v>
      </c>
      <c r="C1287" s="41" t="s">
        <v>2718</v>
      </c>
      <c r="D1287" s="13">
        <v>594.63499999999999</v>
      </c>
      <c r="E1287" s="13">
        <v>-122.521</v>
      </c>
      <c r="F1287" s="185">
        <v>7.3718199999999996</v>
      </c>
      <c r="G1287" s="185">
        <v>44.050409999999999</v>
      </c>
      <c r="H1287" s="16">
        <v>1680</v>
      </c>
      <c r="I1287" s="45">
        <v>1923</v>
      </c>
      <c r="J1287" s="28"/>
      <c r="K1287" s="28" t="s">
        <v>2037</v>
      </c>
      <c r="L1287" s="29" t="s">
        <v>1353</v>
      </c>
      <c r="M1287" s="28" t="s">
        <v>1530</v>
      </c>
      <c r="N1287" s="33"/>
      <c r="O1287" s="28"/>
      <c r="P1287" s="18">
        <v>9.8000000000000007</v>
      </c>
      <c r="Q1287" s="30">
        <v>0.5</v>
      </c>
      <c r="R1287" s="15">
        <v>20</v>
      </c>
      <c r="S1287" s="28" t="s">
        <v>1531</v>
      </c>
      <c r="T1287" s="31">
        <v>13.6</v>
      </c>
      <c r="U1287" s="32">
        <v>0.18090680674665818</v>
      </c>
      <c r="V1287" s="31">
        <v>1.8</v>
      </c>
      <c r="W1287" s="16">
        <v>99</v>
      </c>
      <c r="X1287" s="30"/>
      <c r="Y1287" s="227">
        <v>21.9</v>
      </c>
      <c r="Z1287" s="174">
        <v>1.1000000000000001</v>
      </c>
      <c r="AA1287" s="174">
        <v>8</v>
      </c>
      <c r="AB1287" s="28" t="s">
        <v>1531</v>
      </c>
      <c r="AC1287" s="28"/>
    </row>
    <row r="1288" spans="1:29">
      <c r="A1288" s="5">
        <v>1280</v>
      </c>
      <c r="B1288" s="5" t="s">
        <v>5364</v>
      </c>
      <c r="C1288" s="41" t="s">
        <v>4882</v>
      </c>
      <c r="D1288" s="13">
        <v>596.68100000000004</v>
      </c>
      <c r="E1288" s="13">
        <v>-112.967</v>
      </c>
      <c r="F1288" s="185">
        <v>7.3972600000000002</v>
      </c>
      <c r="G1288" s="185">
        <v>44.136299999999999</v>
      </c>
      <c r="H1288" s="16">
        <v>3045</v>
      </c>
      <c r="I1288" s="5">
        <v>2219</v>
      </c>
      <c r="J1288" s="28"/>
      <c r="K1288" s="28" t="s">
        <v>2037</v>
      </c>
      <c r="L1288" s="29" t="s">
        <v>1353</v>
      </c>
      <c r="M1288" s="28" t="s">
        <v>1530</v>
      </c>
      <c r="N1288" s="33"/>
      <c r="O1288" s="28"/>
      <c r="P1288" s="18">
        <v>11.2</v>
      </c>
      <c r="Q1288" s="30">
        <v>0.5</v>
      </c>
      <c r="R1288" s="15">
        <v>15</v>
      </c>
      <c r="S1288" s="28" t="s">
        <v>1531</v>
      </c>
      <c r="T1288" s="31">
        <v>13</v>
      </c>
      <c r="U1288" s="32">
        <v>0.22773393488463509</v>
      </c>
      <c r="V1288" s="31">
        <v>2.2999999999999998</v>
      </c>
      <c r="W1288" s="16">
        <v>102</v>
      </c>
      <c r="X1288" s="30"/>
      <c r="Y1288" s="227">
        <v>25.1</v>
      </c>
      <c r="Z1288" s="174">
        <v>0.8</v>
      </c>
      <c r="AA1288" s="174">
        <v>12</v>
      </c>
      <c r="AB1288" s="28" t="s">
        <v>1531</v>
      </c>
      <c r="AC1288" s="28" t="s">
        <v>2455</v>
      </c>
    </row>
    <row r="1289" spans="1:29">
      <c r="A1289" s="5">
        <v>1281</v>
      </c>
      <c r="B1289" s="5" t="s">
        <v>5365</v>
      </c>
      <c r="C1289" s="41" t="s">
        <v>1656</v>
      </c>
      <c r="D1289" s="13">
        <v>576.51400000000001</v>
      </c>
      <c r="E1289" s="13">
        <v>-107.898</v>
      </c>
      <c r="F1289" s="185">
        <v>7.1452999999999998</v>
      </c>
      <c r="G1289" s="185">
        <v>44.181480000000001</v>
      </c>
      <c r="H1289" s="16">
        <v>2320</v>
      </c>
      <c r="I1289" s="5">
        <v>2360</v>
      </c>
      <c r="J1289" s="28"/>
      <c r="K1289" s="28" t="s">
        <v>2037</v>
      </c>
      <c r="L1289" s="29" t="s">
        <v>1768</v>
      </c>
      <c r="M1289" s="28" t="s">
        <v>1530</v>
      </c>
      <c r="N1289" s="33"/>
      <c r="O1289" s="28"/>
      <c r="P1289" s="18">
        <v>11.6</v>
      </c>
      <c r="Q1289" s="30">
        <v>0.5</v>
      </c>
      <c r="R1289" s="15">
        <v>21</v>
      </c>
      <c r="S1289" s="28" t="s">
        <v>1531</v>
      </c>
      <c r="T1289" s="31"/>
      <c r="U1289" s="32"/>
      <c r="V1289" s="31"/>
      <c r="W1289" s="16"/>
      <c r="X1289" s="30"/>
      <c r="Y1289" s="227">
        <v>28.5</v>
      </c>
      <c r="Z1289" s="174">
        <v>1.3</v>
      </c>
      <c r="AA1289" s="174">
        <v>6</v>
      </c>
      <c r="AB1289" s="28" t="s">
        <v>1531</v>
      </c>
      <c r="AC1289" s="28"/>
    </row>
    <row r="1290" spans="1:29">
      <c r="A1290" s="5">
        <v>1282</v>
      </c>
      <c r="B1290" s="5" t="s">
        <v>5366</v>
      </c>
      <c r="C1290" s="41" t="s">
        <v>4898</v>
      </c>
      <c r="D1290" s="13">
        <v>572.322</v>
      </c>
      <c r="E1290" s="13">
        <v>-108.199</v>
      </c>
      <c r="F1290" s="185">
        <v>7.0929500000000001</v>
      </c>
      <c r="G1290" s="185">
        <v>44.178620000000002</v>
      </c>
      <c r="H1290" s="16">
        <v>2710</v>
      </c>
      <c r="I1290" s="5">
        <v>1315</v>
      </c>
      <c r="J1290" s="28"/>
      <c r="K1290" s="28" t="s">
        <v>2037</v>
      </c>
      <c r="L1290" s="29" t="s">
        <v>1353</v>
      </c>
      <c r="M1290" s="28" t="s">
        <v>1530</v>
      </c>
      <c r="N1290" s="33"/>
      <c r="O1290" s="28"/>
      <c r="P1290" s="18">
        <v>12.4</v>
      </c>
      <c r="Q1290" s="30">
        <v>0.4</v>
      </c>
      <c r="R1290" s="15">
        <v>32</v>
      </c>
      <c r="S1290" s="28" t="s">
        <v>1531</v>
      </c>
      <c r="T1290" s="31">
        <v>12.3</v>
      </c>
      <c r="U1290" s="32">
        <v>0.31271504228997138</v>
      </c>
      <c r="V1290" s="31">
        <v>2.9</v>
      </c>
      <c r="W1290" s="16">
        <v>86</v>
      </c>
      <c r="X1290" s="30"/>
      <c r="Y1290" s="227">
        <v>28.7</v>
      </c>
      <c r="Z1290" s="174">
        <v>1</v>
      </c>
      <c r="AA1290" s="174">
        <v>10</v>
      </c>
      <c r="AB1290" s="28" t="s">
        <v>1531</v>
      </c>
      <c r="AC1290" s="28" t="s">
        <v>1590</v>
      </c>
    </row>
    <row r="1291" spans="1:29">
      <c r="A1291" s="5">
        <v>1283</v>
      </c>
      <c r="B1291" s="5" t="s">
        <v>5367</v>
      </c>
      <c r="C1291" s="41" t="s">
        <v>1355</v>
      </c>
      <c r="D1291" s="13">
        <v>560.91899999999998</v>
      </c>
      <c r="E1291" s="13">
        <v>-102.858</v>
      </c>
      <c r="F1291" s="185">
        <v>6.9500999999999999</v>
      </c>
      <c r="G1291" s="185">
        <v>44.226080000000003</v>
      </c>
      <c r="H1291" s="16">
        <v>1420</v>
      </c>
      <c r="I1291" s="45">
        <v>1409</v>
      </c>
      <c r="J1291" s="28"/>
      <c r="K1291" s="28" t="s">
        <v>2037</v>
      </c>
      <c r="L1291" s="29" t="s">
        <v>1536</v>
      </c>
      <c r="M1291" s="28" t="s">
        <v>1530</v>
      </c>
      <c r="N1291" s="33"/>
      <c r="O1291" s="28"/>
      <c r="P1291" s="18">
        <v>12.9</v>
      </c>
      <c r="Q1291" s="30">
        <v>1.8</v>
      </c>
      <c r="R1291" s="15">
        <v>31</v>
      </c>
      <c r="S1291" s="28" t="s">
        <v>1531</v>
      </c>
      <c r="T1291" s="31">
        <v>12.9</v>
      </c>
      <c r="U1291" s="32">
        <v>0.32328954364819484</v>
      </c>
      <c r="V1291" s="31">
        <v>1.8</v>
      </c>
      <c r="W1291" s="16">
        <v>31</v>
      </c>
      <c r="X1291" s="30"/>
      <c r="Y1291" s="227">
        <v>71.8</v>
      </c>
      <c r="Z1291" s="174">
        <v>9.6999999999999993</v>
      </c>
      <c r="AA1291" s="174">
        <v>1</v>
      </c>
      <c r="AB1291" s="28" t="s">
        <v>1531</v>
      </c>
      <c r="AC1291" s="28"/>
    </row>
    <row r="1292" spans="1:29">
      <c r="A1292" s="5">
        <v>1284</v>
      </c>
      <c r="B1292" s="5" t="s">
        <v>5368</v>
      </c>
      <c r="C1292" s="41" t="s">
        <v>2460</v>
      </c>
      <c r="D1292" s="13">
        <v>592.55999999999995</v>
      </c>
      <c r="E1292" s="13">
        <v>-116.827</v>
      </c>
      <c r="F1292" s="185">
        <v>7.3458699999999997</v>
      </c>
      <c r="G1292" s="185">
        <v>44.101570000000002</v>
      </c>
      <c r="H1292" s="16">
        <v>2200</v>
      </c>
      <c r="I1292" s="45">
        <v>2412</v>
      </c>
      <c r="J1292" s="28"/>
      <c r="K1292" s="28" t="s">
        <v>2038</v>
      </c>
      <c r="L1292" s="29" t="s">
        <v>4293</v>
      </c>
      <c r="M1292" s="28" t="s">
        <v>1530</v>
      </c>
      <c r="N1292" s="33"/>
      <c r="O1292" s="28"/>
      <c r="P1292" s="18">
        <v>5.7</v>
      </c>
      <c r="Q1292" s="30">
        <v>0.5</v>
      </c>
      <c r="R1292" s="15">
        <v>17</v>
      </c>
      <c r="S1292" s="28" t="s">
        <v>1531</v>
      </c>
      <c r="T1292" s="31"/>
      <c r="U1292" s="32"/>
      <c r="V1292" s="31"/>
      <c r="W1292" s="16"/>
      <c r="X1292" s="30"/>
      <c r="Y1292" s="227"/>
      <c r="Z1292" s="174"/>
      <c r="AA1292" s="174"/>
      <c r="AB1292" s="28"/>
      <c r="AC1292" s="28"/>
    </row>
    <row r="1293" spans="1:29">
      <c r="A1293" s="5">
        <v>1285</v>
      </c>
      <c r="B1293" s="5" t="s">
        <v>5162</v>
      </c>
      <c r="C1293" s="41" t="s">
        <v>1978</v>
      </c>
      <c r="D1293" s="13">
        <v>571.85400000000004</v>
      </c>
      <c r="E1293" s="13">
        <v>-116.51900000000001</v>
      </c>
      <c r="F1293" s="185">
        <v>7.0875700000000004</v>
      </c>
      <c r="G1293" s="185">
        <v>44.103810000000003</v>
      </c>
      <c r="H1293" s="16">
        <v>1060</v>
      </c>
      <c r="I1293" s="45">
        <v>1293.5</v>
      </c>
      <c r="J1293" s="28"/>
      <c r="K1293" s="28" t="s">
        <v>2038</v>
      </c>
      <c r="L1293" s="29" t="s">
        <v>1353</v>
      </c>
      <c r="M1293" s="28" t="s">
        <v>1530</v>
      </c>
      <c r="N1293" s="33"/>
      <c r="O1293" s="28"/>
      <c r="P1293" s="18">
        <v>5.8</v>
      </c>
      <c r="Q1293" s="30">
        <v>0.5</v>
      </c>
      <c r="R1293" s="15">
        <v>20</v>
      </c>
      <c r="S1293" s="28" t="s">
        <v>1531</v>
      </c>
      <c r="T1293" s="31"/>
      <c r="U1293" s="32"/>
      <c r="V1293" s="31"/>
      <c r="W1293" s="16"/>
      <c r="X1293" s="30"/>
      <c r="Y1293" s="227"/>
      <c r="Z1293" s="174"/>
      <c r="AA1293" s="174"/>
      <c r="AB1293" s="28"/>
      <c r="AC1293" s="28"/>
    </row>
    <row r="1294" spans="1:29">
      <c r="A1294" s="5">
        <v>1286</v>
      </c>
      <c r="B1294" s="5" t="s">
        <v>5376</v>
      </c>
      <c r="C1294" s="41" t="s">
        <v>2603</v>
      </c>
      <c r="D1294" s="13">
        <v>579.56799999999998</v>
      </c>
      <c r="E1294" s="13">
        <v>-108.19199999999999</v>
      </c>
      <c r="F1294" s="185">
        <v>7.1834600000000002</v>
      </c>
      <c r="G1294" s="185">
        <v>44.178930000000001</v>
      </c>
      <c r="H1294" s="16">
        <v>2350</v>
      </c>
      <c r="I1294" s="5">
        <v>2332</v>
      </c>
      <c r="J1294" s="28"/>
      <c r="K1294" s="28" t="s">
        <v>2038</v>
      </c>
      <c r="L1294" s="29" t="s">
        <v>2604</v>
      </c>
      <c r="M1294" s="28" t="s">
        <v>1530</v>
      </c>
      <c r="N1294" s="33"/>
      <c r="O1294" s="28"/>
      <c r="P1294" s="18">
        <v>6.7</v>
      </c>
      <c r="Q1294" s="30">
        <v>0.9</v>
      </c>
      <c r="R1294" s="15">
        <v>8</v>
      </c>
      <c r="S1294" s="28" t="s">
        <v>1531</v>
      </c>
      <c r="T1294" s="31"/>
      <c r="U1294" s="32"/>
      <c r="V1294" s="31"/>
      <c r="W1294" s="16"/>
      <c r="X1294" s="30"/>
      <c r="Y1294" s="227"/>
      <c r="Z1294" s="174"/>
      <c r="AA1294" s="174"/>
      <c r="AB1294" s="28"/>
      <c r="AC1294" s="28"/>
    </row>
    <row r="1295" spans="1:29">
      <c r="A1295" s="5">
        <v>1287</v>
      </c>
      <c r="B1295" s="5" t="s">
        <v>5377</v>
      </c>
      <c r="C1295" s="41" t="s">
        <v>2720</v>
      </c>
      <c r="D1295" s="13">
        <v>594.63499999999999</v>
      </c>
      <c r="E1295" s="13">
        <v>-122.521</v>
      </c>
      <c r="F1295" s="185">
        <v>7.3718199999999996</v>
      </c>
      <c r="G1295" s="185">
        <v>44.050409999999999</v>
      </c>
      <c r="H1295" s="16">
        <v>1640</v>
      </c>
      <c r="I1295" s="45">
        <v>1923</v>
      </c>
      <c r="J1295" s="28"/>
      <c r="K1295" s="28" t="s">
        <v>2038</v>
      </c>
      <c r="L1295" s="29" t="s">
        <v>1353</v>
      </c>
      <c r="M1295" s="28" t="s">
        <v>1530</v>
      </c>
      <c r="N1295" s="33"/>
      <c r="O1295" s="28"/>
      <c r="P1295" s="18">
        <v>10</v>
      </c>
      <c r="Q1295" s="30">
        <v>0.5</v>
      </c>
      <c r="R1295" s="15">
        <v>20</v>
      </c>
      <c r="S1295" s="28" t="s">
        <v>1531</v>
      </c>
      <c r="T1295" s="31">
        <v>13.7</v>
      </c>
      <c r="U1295" s="32">
        <v>0.18276230972405144</v>
      </c>
      <c r="V1295" s="31">
        <v>1.8</v>
      </c>
      <c r="W1295" s="16">
        <v>97</v>
      </c>
      <c r="X1295" s="30"/>
      <c r="Y1295" s="227"/>
      <c r="Z1295" s="174"/>
      <c r="AA1295" s="174"/>
      <c r="AB1295" s="28"/>
      <c r="AC1295" s="28"/>
    </row>
    <row r="1296" spans="1:29">
      <c r="A1296" s="5">
        <v>1288</v>
      </c>
      <c r="B1296" s="5" t="s">
        <v>5378</v>
      </c>
      <c r="C1296" s="41" t="s">
        <v>2964</v>
      </c>
      <c r="D1296" s="13">
        <v>594.63499999999999</v>
      </c>
      <c r="E1296" s="13">
        <v>-122.521</v>
      </c>
      <c r="F1296" s="185">
        <v>7.3718199999999996</v>
      </c>
      <c r="G1296" s="185">
        <v>44.050409999999999</v>
      </c>
      <c r="H1296" s="16">
        <v>1620</v>
      </c>
      <c r="I1296" s="45">
        <v>1923</v>
      </c>
      <c r="J1296" s="28"/>
      <c r="K1296" s="28" t="s">
        <v>2038</v>
      </c>
      <c r="L1296" s="29" t="s">
        <v>1536</v>
      </c>
      <c r="M1296" s="28" t="s">
        <v>1530</v>
      </c>
      <c r="N1296" s="33"/>
      <c r="O1296" s="28"/>
      <c r="P1296" s="18">
        <v>11.1</v>
      </c>
      <c r="Q1296" s="30">
        <v>0.8</v>
      </c>
      <c r="R1296" s="15">
        <v>28</v>
      </c>
      <c r="S1296" s="28" t="s">
        <v>1531</v>
      </c>
      <c r="T1296" s="31">
        <v>13.6</v>
      </c>
      <c r="U1296" s="32">
        <v>0.18631032838127484</v>
      </c>
      <c r="V1296" s="31">
        <v>1.9</v>
      </c>
      <c r="W1296" s="16">
        <v>104</v>
      </c>
      <c r="X1296" s="30"/>
      <c r="Y1296" s="227"/>
      <c r="Z1296" s="174"/>
      <c r="AA1296" s="174"/>
      <c r="AB1296" s="28"/>
      <c r="AC1296" s="28"/>
    </row>
    <row r="1297" spans="1:29">
      <c r="A1297" s="5">
        <v>1289</v>
      </c>
      <c r="B1297" s="5" t="s">
        <v>4734</v>
      </c>
      <c r="C1297" s="41" t="s">
        <v>1980</v>
      </c>
      <c r="D1297" s="13">
        <v>571.85400000000004</v>
      </c>
      <c r="E1297" s="13">
        <v>-116.51900000000001</v>
      </c>
      <c r="F1297" s="185">
        <v>7.0875700000000004</v>
      </c>
      <c r="G1297" s="185">
        <v>44.103810000000003</v>
      </c>
      <c r="H1297" s="16">
        <v>1060</v>
      </c>
      <c r="I1297" s="45">
        <v>1293.5</v>
      </c>
      <c r="J1297" s="28"/>
      <c r="K1297" s="28" t="s">
        <v>2038</v>
      </c>
      <c r="L1297" s="29" t="s">
        <v>1981</v>
      </c>
      <c r="M1297" s="28" t="s">
        <v>1530</v>
      </c>
      <c r="N1297" s="33"/>
      <c r="O1297" s="28"/>
      <c r="P1297" s="18">
        <v>11.2</v>
      </c>
      <c r="Q1297" s="30">
        <v>1.2</v>
      </c>
      <c r="R1297" s="15">
        <v>8</v>
      </c>
      <c r="S1297" s="28" t="s">
        <v>1531</v>
      </c>
      <c r="T1297" s="31"/>
      <c r="U1297" s="32"/>
      <c r="V1297" s="31"/>
      <c r="W1297" s="16"/>
      <c r="X1297" s="30"/>
      <c r="Y1297" s="227"/>
      <c r="Z1297" s="174"/>
      <c r="AA1297" s="174"/>
      <c r="AB1297" s="28"/>
      <c r="AC1297" s="28"/>
    </row>
    <row r="1298" spans="1:29">
      <c r="A1298" s="5">
        <v>1290</v>
      </c>
      <c r="B1298" s="5" t="s">
        <v>4529</v>
      </c>
      <c r="C1298" s="41" t="s">
        <v>1329</v>
      </c>
      <c r="D1298" s="13">
        <v>558.63199999999995</v>
      </c>
      <c r="E1298" s="13">
        <v>-171.12</v>
      </c>
      <c r="F1298" s="185">
        <v>6.9270800000000001</v>
      </c>
      <c r="G1298" s="185">
        <v>43.612459999999999</v>
      </c>
      <c r="H1298" s="16">
        <v>130</v>
      </c>
      <c r="I1298" s="5">
        <v>162</v>
      </c>
      <c r="J1298" s="28"/>
      <c r="K1298" s="28" t="s">
        <v>2038</v>
      </c>
      <c r="L1298" s="29" t="s">
        <v>1353</v>
      </c>
      <c r="M1298" s="28" t="s">
        <v>1330</v>
      </c>
      <c r="N1298" s="33"/>
      <c r="O1298" s="28"/>
      <c r="P1298" s="18">
        <v>259.2</v>
      </c>
      <c r="Q1298" s="30">
        <v>10.6</v>
      </c>
      <c r="R1298" s="15">
        <v>20</v>
      </c>
      <c r="S1298" s="28" t="s">
        <v>1531</v>
      </c>
      <c r="T1298" s="31">
        <v>12.1</v>
      </c>
      <c r="U1298" s="32">
        <v>0.16363636363636364</v>
      </c>
      <c r="V1298" s="31">
        <v>1.8</v>
      </c>
      <c r="W1298" s="16">
        <v>121</v>
      </c>
      <c r="X1298" s="30"/>
      <c r="Y1298" s="227"/>
      <c r="Z1298" s="174"/>
      <c r="AA1298" s="174"/>
      <c r="AB1298" s="28"/>
      <c r="AC1298" s="28"/>
    </row>
    <row r="1299" spans="1:29">
      <c r="A1299" s="5">
        <v>1291</v>
      </c>
      <c r="B1299" s="5" t="s">
        <v>532</v>
      </c>
      <c r="C1299" s="41" t="s">
        <v>2858</v>
      </c>
      <c r="D1299" s="13">
        <v>574.404</v>
      </c>
      <c r="E1299" s="13">
        <v>-96.509</v>
      </c>
      <c r="F1299" s="185">
        <v>7.1183500000000004</v>
      </c>
      <c r="G1299" s="185">
        <v>44.28378</v>
      </c>
      <c r="H1299" s="16">
        <v>1400</v>
      </c>
      <c r="I1299" s="5">
        <v>1993</v>
      </c>
      <c r="J1299" s="28"/>
      <c r="K1299" s="28" t="s">
        <v>2038</v>
      </c>
      <c r="L1299" s="29"/>
      <c r="M1299" s="28" t="s">
        <v>1530</v>
      </c>
      <c r="N1299" s="33"/>
      <c r="O1299" s="28"/>
      <c r="P1299" s="18">
        <v>2.4</v>
      </c>
      <c r="Q1299" s="30">
        <v>0.2</v>
      </c>
      <c r="R1299" s="15" t="s">
        <v>2859</v>
      </c>
      <c r="S1299" s="28" t="s">
        <v>2751</v>
      </c>
      <c r="T1299" s="31"/>
      <c r="U1299" s="32"/>
      <c r="V1299" s="31"/>
      <c r="W1299" s="16"/>
      <c r="X1299" s="30"/>
      <c r="Y1299" s="227"/>
      <c r="Z1299" s="174"/>
      <c r="AA1299" s="174"/>
      <c r="AB1299" s="28"/>
      <c r="AC1299" s="28"/>
    </row>
    <row r="1300" spans="1:29">
      <c r="A1300" s="5">
        <v>1292</v>
      </c>
      <c r="B1300" s="5" t="s">
        <v>535</v>
      </c>
      <c r="C1300" s="41" t="s">
        <v>2749</v>
      </c>
      <c r="D1300" s="13">
        <v>567.44799999999998</v>
      </c>
      <c r="E1300" s="13">
        <v>-107.238</v>
      </c>
      <c r="F1300" s="185">
        <v>7.0320099999999996</v>
      </c>
      <c r="G1300" s="185">
        <v>44.187049999999999</v>
      </c>
      <c r="H1300" s="16">
        <v>900</v>
      </c>
      <c r="I1300" s="5">
        <v>1049</v>
      </c>
      <c r="J1300" s="28"/>
      <c r="K1300" s="28" t="s">
        <v>2038</v>
      </c>
      <c r="L1300" s="29"/>
      <c r="M1300" s="28" t="s">
        <v>1530</v>
      </c>
      <c r="N1300" s="33"/>
      <c r="O1300" s="28"/>
      <c r="P1300" s="18">
        <v>2.5</v>
      </c>
      <c r="Q1300" s="30">
        <v>0.2</v>
      </c>
      <c r="R1300" s="15" t="s">
        <v>2750</v>
      </c>
      <c r="S1300" s="28" t="s">
        <v>2751</v>
      </c>
      <c r="T1300" s="31"/>
      <c r="U1300" s="32"/>
      <c r="V1300" s="31"/>
      <c r="W1300" s="16"/>
      <c r="X1300" s="30"/>
      <c r="Y1300" s="227"/>
      <c r="Z1300" s="174"/>
      <c r="AA1300" s="174"/>
      <c r="AB1300" s="28"/>
      <c r="AC1300" s="28"/>
    </row>
    <row r="1301" spans="1:29">
      <c r="A1301" s="5">
        <v>1293</v>
      </c>
      <c r="B1301" s="5" t="s">
        <v>538</v>
      </c>
      <c r="C1301" s="41" t="s">
        <v>1843</v>
      </c>
      <c r="D1301" s="13">
        <v>569.29300000000001</v>
      </c>
      <c r="E1301" s="13">
        <v>-105.681</v>
      </c>
      <c r="F1301" s="185">
        <v>7.0549600000000003</v>
      </c>
      <c r="G1301" s="185">
        <v>44.201129999999999</v>
      </c>
      <c r="H1301" s="16">
        <v>1200</v>
      </c>
      <c r="I1301" s="5">
        <v>1703</v>
      </c>
      <c r="J1301" s="28"/>
      <c r="K1301" s="28" t="s">
        <v>2038</v>
      </c>
      <c r="L1301" s="29"/>
      <c r="M1301" s="28" t="s">
        <v>1530</v>
      </c>
      <c r="N1301" s="33"/>
      <c r="O1301" s="28"/>
      <c r="P1301" s="18">
        <v>2.5</v>
      </c>
      <c r="Q1301" s="30">
        <v>0.3</v>
      </c>
      <c r="R1301" s="15" t="s">
        <v>1844</v>
      </c>
      <c r="S1301" s="28" t="s">
        <v>2751</v>
      </c>
      <c r="T1301" s="31"/>
      <c r="U1301" s="32"/>
      <c r="V1301" s="31"/>
      <c r="W1301" s="16"/>
      <c r="X1301" s="30"/>
      <c r="Y1301" s="227"/>
      <c r="Z1301" s="174"/>
      <c r="AA1301" s="174"/>
      <c r="AB1301" s="28"/>
      <c r="AC1301" s="28"/>
    </row>
    <row r="1302" spans="1:29">
      <c r="A1302" s="5">
        <v>1294</v>
      </c>
      <c r="B1302" s="5" t="s">
        <v>728</v>
      </c>
      <c r="C1302" s="41" t="s">
        <v>1807</v>
      </c>
      <c r="D1302" s="13">
        <v>572.87300000000005</v>
      </c>
      <c r="E1302" s="13">
        <v>-92.67</v>
      </c>
      <c r="F1302" s="185">
        <v>7.0989899999999997</v>
      </c>
      <c r="G1302" s="185">
        <v>44.318240000000003</v>
      </c>
      <c r="H1302" s="16">
        <v>990</v>
      </c>
      <c r="I1302" s="5">
        <v>1094</v>
      </c>
      <c r="J1302" s="28"/>
      <c r="K1302" s="28" t="s">
        <v>2038</v>
      </c>
      <c r="L1302" s="29"/>
      <c r="M1302" s="28" t="s">
        <v>1530</v>
      </c>
      <c r="N1302" s="33"/>
      <c r="O1302" s="28"/>
      <c r="P1302" s="18">
        <v>2.6</v>
      </c>
      <c r="Q1302" s="30">
        <v>0.2</v>
      </c>
      <c r="R1302" s="15" t="s">
        <v>1808</v>
      </c>
      <c r="S1302" s="28" t="s">
        <v>2751</v>
      </c>
      <c r="T1302" s="31"/>
      <c r="U1302" s="32"/>
      <c r="V1302" s="31"/>
      <c r="W1302" s="16"/>
      <c r="X1302" s="30"/>
      <c r="Y1302" s="227"/>
      <c r="Z1302" s="174"/>
      <c r="AA1302" s="174"/>
      <c r="AB1302" s="28"/>
      <c r="AC1302" s="28"/>
    </row>
    <row r="1303" spans="1:29">
      <c r="A1303" s="5">
        <v>1295</v>
      </c>
      <c r="B1303" s="5" t="s">
        <v>6107</v>
      </c>
      <c r="C1303" s="41" t="s">
        <v>1840</v>
      </c>
      <c r="D1303" s="13">
        <v>558.60299999999995</v>
      </c>
      <c r="E1303" s="13">
        <v>-98.021000000000001</v>
      </c>
      <c r="F1303" s="185">
        <v>6.9207400000000003</v>
      </c>
      <c r="G1303" s="185">
        <v>44.26943</v>
      </c>
      <c r="H1303" s="16">
        <v>1200</v>
      </c>
      <c r="I1303" s="5">
        <v>1228</v>
      </c>
      <c r="J1303" s="28"/>
      <c r="K1303" s="28" t="s">
        <v>2038</v>
      </c>
      <c r="L1303" s="29"/>
      <c r="M1303" s="28" t="s">
        <v>1530</v>
      </c>
      <c r="N1303" s="33"/>
      <c r="O1303" s="28"/>
      <c r="P1303" s="18">
        <v>2.7</v>
      </c>
      <c r="Q1303" s="30">
        <v>0.2</v>
      </c>
      <c r="R1303" s="15" t="s">
        <v>1841</v>
      </c>
      <c r="S1303" s="28" t="s">
        <v>2751</v>
      </c>
      <c r="T1303" s="31"/>
      <c r="U1303" s="32"/>
      <c r="V1303" s="31"/>
      <c r="W1303" s="16"/>
      <c r="X1303" s="30"/>
      <c r="Y1303" s="227"/>
      <c r="Z1303" s="174"/>
      <c r="AA1303" s="174"/>
      <c r="AB1303" s="28"/>
      <c r="AC1303" s="28"/>
    </row>
    <row r="1304" spans="1:29">
      <c r="A1304" s="5">
        <v>1296</v>
      </c>
      <c r="B1304" s="5" t="s">
        <v>721</v>
      </c>
      <c r="C1304" s="41" t="s">
        <v>3090</v>
      </c>
      <c r="D1304" s="13">
        <v>569.91899999999998</v>
      </c>
      <c r="E1304" s="13">
        <v>-105.383</v>
      </c>
      <c r="F1304" s="185">
        <v>7.0627599999999999</v>
      </c>
      <c r="G1304" s="185">
        <v>44.203830000000004</v>
      </c>
      <c r="H1304" s="16">
        <v>1320</v>
      </c>
      <c r="I1304" s="5">
        <v>1861</v>
      </c>
      <c r="J1304" s="28"/>
      <c r="K1304" s="28" t="s">
        <v>2038</v>
      </c>
      <c r="L1304" s="29"/>
      <c r="M1304" s="28" t="s">
        <v>1530</v>
      </c>
      <c r="N1304" s="33"/>
      <c r="O1304" s="28"/>
      <c r="P1304" s="18">
        <v>3</v>
      </c>
      <c r="Q1304" s="30">
        <v>0.3</v>
      </c>
      <c r="R1304" s="15" t="s">
        <v>3091</v>
      </c>
      <c r="S1304" s="28" t="s">
        <v>2751</v>
      </c>
      <c r="T1304" s="31"/>
      <c r="U1304" s="32"/>
      <c r="V1304" s="31"/>
      <c r="W1304" s="16"/>
      <c r="X1304" s="30"/>
      <c r="Y1304" s="227"/>
      <c r="Z1304" s="174"/>
      <c r="AA1304" s="174"/>
      <c r="AB1304" s="28"/>
      <c r="AC1304" s="28"/>
    </row>
    <row r="1305" spans="1:29">
      <c r="A1305" s="5">
        <v>1297</v>
      </c>
      <c r="B1305" s="5" t="s">
        <v>6108</v>
      </c>
      <c r="C1305" s="41" t="s">
        <v>1710</v>
      </c>
      <c r="D1305" s="13">
        <v>573.87400000000002</v>
      </c>
      <c r="E1305" s="13">
        <v>-97.772000000000006</v>
      </c>
      <c r="F1305" s="185">
        <v>7.1117900000000001</v>
      </c>
      <c r="G1305" s="185">
        <v>44.272410000000001</v>
      </c>
      <c r="H1305" s="16">
        <v>1570</v>
      </c>
      <c r="I1305" s="5">
        <v>2075</v>
      </c>
      <c r="J1305" s="28"/>
      <c r="K1305" s="28" t="s">
        <v>2038</v>
      </c>
      <c r="L1305" s="29"/>
      <c r="M1305" s="28" t="s">
        <v>1530</v>
      </c>
      <c r="N1305" s="33"/>
      <c r="O1305" s="28"/>
      <c r="P1305" s="18">
        <v>3.5</v>
      </c>
      <c r="Q1305" s="30">
        <v>0.5</v>
      </c>
      <c r="R1305" s="15" t="s">
        <v>1711</v>
      </c>
      <c r="S1305" s="28" t="s">
        <v>2751</v>
      </c>
      <c r="T1305" s="31"/>
      <c r="U1305" s="32"/>
      <c r="V1305" s="31"/>
      <c r="W1305" s="16"/>
      <c r="X1305" s="30"/>
      <c r="Y1305" s="227"/>
      <c r="Z1305" s="174"/>
      <c r="AA1305" s="174"/>
      <c r="AB1305" s="28"/>
      <c r="AC1305" s="28"/>
    </row>
    <row r="1306" spans="1:29">
      <c r="A1306" s="5">
        <v>1298</v>
      </c>
      <c r="B1306" s="5" t="s">
        <v>723</v>
      </c>
      <c r="C1306" s="41" t="s">
        <v>2627</v>
      </c>
      <c r="D1306" s="13">
        <v>571.44399999999996</v>
      </c>
      <c r="E1306" s="13">
        <v>-105.252</v>
      </c>
      <c r="F1306" s="185">
        <v>7.0818099999999999</v>
      </c>
      <c r="G1306" s="185">
        <v>44.205069999999999</v>
      </c>
      <c r="H1306" s="16">
        <v>1500</v>
      </c>
      <c r="I1306" s="5">
        <v>1636</v>
      </c>
      <c r="J1306" s="28"/>
      <c r="K1306" s="28" t="s">
        <v>2038</v>
      </c>
      <c r="L1306" s="29"/>
      <c r="M1306" s="28" t="s">
        <v>1530</v>
      </c>
      <c r="N1306" s="33"/>
      <c r="O1306" s="28"/>
      <c r="P1306" s="18">
        <v>4</v>
      </c>
      <c r="Q1306" s="30">
        <v>0.3</v>
      </c>
      <c r="R1306" s="15" t="s">
        <v>3757</v>
      </c>
      <c r="S1306" s="28" t="s">
        <v>2751</v>
      </c>
      <c r="T1306" s="31"/>
      <c r="U1306" s="32"/>
      <c r="V1306" s="31"/>
      <c r="W1306" s="16"/>
      <c r="X1306" s="30"/>
      <c r="Y1306" s="227"/>
      <c r="Z1306" s="174"/>
      <c r="AA1306" s="174"/>
      <c r="AB1306" s="28"/>
      <c r="AC1306" s="28"/>
    </row>
    <row r="1307" spans="1:29">
      <c r="A1307" s="5">
        <v>1299</v>
      </c>
      <c r="B1307" s="5" t="s">
        <v>911</v>
      </c>
      <c r="C1307" s="41" t="s">
        <v>1645</v>
      </c>
      <c r="D1307" s="13">
        <v>572.721</v>
      </c>
      <c r="E1307" s="13">
        <v>-101.8</v>
      </c>
      <c r="F1307" s="185">
        <v>7.0975799999999998</v>
      </c>
      <c r="G1307" s="185">
        <v>44.236150000000002</v>
      </c>
      <c r="H1307" s="16">
        <v>1900</v>
      </c>
      <c r="I1307" s="5">
        <v>2387</v>
      </c>
      <c r="J1307" s="28"/>
      <c r="K1307" s="28" t="s">
        <v>2038</v>
      </c>
      <c r="L1307" s="29"/>
      <c r="M1307" s="28" t="s">
        <v>1530</v>
      </c>
      <c r="N1307" s="33"/>
      <c r="O1307" s="28"/>
      <c r="P1307" s="18">
        <v>4</v>
      </c>
      <c r="Q1307" s="30">
        <v>0.4</v>
      </c>
      <c r="R1307" s="15" t="s">
        <v>1646</v>
      </c>
      <c r="S1307" s="28" t="s">
        <v>2751</v>
      </c>
      <c r="T1307" s="31"/>
      <c r="U1307" s="32"/>
      <c r="V1307" s="31"/>
      <c r="W1307" s="16"/>
      <c r="X1307" s="30"/>
      <c r="Y1307" s="227"/>
      <c r="Z1307" s="174"/>
      <c r="AA1307" s="174"/>
      <c r="AB1307" s="28"/>
      <c r="AC1307" s="28"/>
    </row>
    <row r="1308" spans="1:29">
      <c r="A1308" s="5">
        <v>1300</v>
      </c>
      <c r="B1308" s="5" t="s">
        <v>913</v>
      </c>
      <c r="C1308" s="41" t="s">
        <v>2874</v>
      </c>
      <c r="D1308" s="13">
        <v>571.00599999999997</v>
      </c>
      <c r="E1308" s="13">
        <v>-105.464</v>
      </c>
      <c r="F1308" s="185">
        <v>7.0763499999999997</v>
      </c>
      <c r="G1308" s="185">
        <v>44.203150000000001</v>
      </c>
      <c r="H1308" s="16">
        <v>1450</v>
      </c>
      <c r="I1308" s="5">
        <v>1424</v>
      </c>
      <c r="J1308" s="28"/>
      <c r="K1308" s="28" t="s">
        <v>2038</v>
      </c>
      <c r="L1308" s="29"/>
      <c r="M1308" s="28" t="s">
        <v>1530</v>
      </c>
      <c r="N1308" s="33"/>
      <c r="O1308" s="28"/>
      <c r="P1308" s="18">
        <v>4.3</v>
      </c>
      <c r="Q1308" s="30">
        <v>0.4</v>
      </c>
      <c r="R1308" s="15" t="s">
        <v>2875</v>
      </c>
      <c r="S1308" s="28" t="s">
        <v>2751</v>
      </c>
      <c r="T1308" s="31"/>
      <c r="U1308" s="32"/>
      <c r="V1308" s="31"/>
      <c r="W1308" s="16"/>
      <c r="X1308" s="30"/>
      <c r="Y1308" s="227"/>
      <c r="Z1308" s="174"/>
      <c r="AA1308" s="174"/>
      <c r="AB1308" s="28"/>
      <c r="AC1308" s="28"/>
    </row>
    <row r="1309" spans="1:29">
      <c r="A1309" s="5">
        <v>1301</v>
      </c>
      <c r="B1309" s="5" t="s">
        <v>914</v>
      </c>
      <c r="C1309" s="41" t="s">
        <v>1853</v>
      </c>
      <c r="D1309" s="13">
        <v>574.98699999999997</v>
      </c>
      <c r="E1309" s="13">
        <v>-106.52</v>
      </c>
      <c r="F1309" s="185">
        <v>7.12615</v>
      </c>
      <c r="G1309" s="185">
        <v>44.193809999999999</v>
      </c>
      <c r="H1309" s="16">
        <v>1830</v>
      </c>
      <c r="I1309" s="5">
        <v>1915</v>
      </c>
      <c r="J1309" s="28"/>
      <c r="K1309" s="28" t="s">
        <v>2038</v>
      </c>
      <c r="L1309" s="29"/>
      <c r="M1309" s="28" t="s">
        <v>1530</v>
      </c>
      <c r="N1309" s="33"/>
      <c r="O1309" s="28"/>
      <c r="P1309" s="18">
        <v>4.3</v>
      </c>
      <c r="Q1309" s="30">
        <v>0.6</v>
      </c>
      <c r="R1309" s="15" t="s">
        <v>1854</v>
      </c>
      <c r="S1309" s="28" t="s">
        <v>2751</v>
      </c>
      <c r="T1309" s="31"/>
      <c r="U1309" s="32"/>
      <c r="V1309" s="31"/>
      <c r="W1309" s="16"/>
      <c r="X1309" s="30"/>
      <c r="Y1309" s="227"/>
      <c r="Z1309" s="174"/>
      <c r="AA1309" s="174"/>
      <c r="AB1309" s="28"/>
      <c r="AC1309" s="28"/>
    </row>
    <row r="1310" spans="1:29">
      <c r="A1310" s="5">
        <v>1302</v>
      </c>
      <c r="B1310" s="5" t="s">
        <v>917</v>
      </c>
      <c r="C1310" s="41" t="s">
        <v>1698</v>
      </c>
      <c r="D1310" s="13">
        <v>573.07000000000005</v>
      </c>
      <c r="E1310" s="13">
        <v>-104.783</v>
      </c>
      <c r="F1310" s="185">
        <v>7.1021099999999997</v>
      </c>
      <c r="G1310" s="185">
        <v>44.209350000000001</v>
      </c>
      <c r="H1310" s="16">
        <v>1700</v>
      </c>
      <c r="I1310" s="5">
        <v>1623</v>
      </c>
      <c r="J1310" s="28"/>
      <c r="K1310" s="28" t="s">
        <v>2038</v>
      </c>
      <c r="L1310" s="29"/>
      <c r="M1310" s="28" t="s">
        <v>1530</v>
      </c>
      <c r="N1310" s="33"/>
      <c r="O1310" s="28"/>
      <c r="P1310" s="18">
        <v>4.8</v>
      </c>
      <c r="Q1310" s="30">
        <v>0.5</v>
      </c>
      <c r="R1310" s="15" t="s">
        <v>1699</v>
      </c>
      <c r="S1310" s="28" t="s">
        <v>2751</v>
      </c>
      <c r="T1310" s="31"/>
      <c r="U1310" s="32"/>
      <c r="V1310" s="31"/>
      <c r="W1310" s="16"/>
      <c r="X1310" s="30"/>
      <c r="Y1310" s="227"/>
      <c r="Z1310" s="174"/>
      <c r="AA1310" s="174"/>
      <c r="AB1310" s="28"/>
      <c r="AC1310" s="28"/>
    </row>
    <row r="1311" spans="1:29">
      <c r="A1311" s="5">
        <v>1303</v>
      </c>
      <c r="B1311" s="5" t="s">
        <v>920</v>
      </c>
      <c r="C1311" s="41" t="s">
        <v>1694</v>
      </c>
      <c r="D1311" s="13">
        <v>571.56100000000004</v>
      </c>
      <c r="E1311" s="13">
        <v>-104.364</v>
      </c>
      <c r="F1311" s="185">
        <v>7.0832199999999998</v>
      </c>
      <c r="G1311" s="185">
        <v>44.213059999999999</v>
      </c>
      <c r="H1311" s="16">
        <v>1650</v>
      </c>
      <c r="I1311" s="5">
        <v>2277</v>
      </c>
      <c r="J1311" s="28"/>
      <c r="K1311" s="28" t="s">
        <v>2038</v>
      </c>
      <c r="L1311" s="29"/>
      <c r="M1311" s="28" t="s">
        <v>1530</v>
      </c>
      <c r="N1311" s="33"/>
      <c r="O1311" s="28"/>
      <c r="P1311" s="18">
        <v>4.9000000000000004</v>
      </c>
      <c r="Q1311" s="30">
        <v>0.5</v>
      </c>
      <c r="R1311" s="15" t="s">
        <v>5315</v>
      </c>
      <c r="S1311" s="28" t="s">
        <v>2751</v>
      </c>
      <c r="T1311" s="31"/>
      <c r="U1311" s="32"/>
      <c r="V1311" s="31"/>
      <c r="W1311" s="16"/>
      <c r="X1311" s="30"/>
      <c r="Y1311" s="227"/>
      <c r="Z1311" s="174"/>
      <c r="AA1311" s="174"/>
      <c r="AB1311" s="28"/>
      <c r="AC1311" s="28"/>
    </row>
    <row r="1312" spans="1:29">
      <c r="A1312" s="5">
        <v>1304</v>
      </c>
      <c r="B1312" s="5" t="s">
        <v>922</v>
      </c>
      <c r="C1312" s="41" t="s">
        <v>1927</v>
      </c>
      <c r="D1312" s="13">
        <v>574.01499999999999</v>
      </c>
      <c r="E1312" s="13">
        <v>-105.72799999999999</v>
      </c>
      <c r="F1312" s="185">
        <v>7.1139700000000001</v>
      </c>
      <c r="G1312" s="185">
        <v>44.200899999999997</v>
      </c>
      <c r="H1312" s="16">
        <v>1760</v>
      </c>
      <c r="I1312" s="5">
        <v>1930</v>
      </c>
      <c r="J1312" s="28"/>
      <c r="K1312" s="28" t="s">
        <v>2038</v>
      </c>
      <c r="L1312" s="29"/>
      <c r="M1312" s="28" t="s">
        <v>1530</v>
      </c>
      <c r="N1312" s="33"/>
      <c r="O1312" s="28"/>
      <c r="P1312" s="18">
        <v>5.6</v>
      </c>
      <c r="Q1312" s="30">
        <v>0.4</v>
      </c>
      <c r="R1312" s="15" t="s">
        <v>1848</v>
      </c>
      <c r="S1312" s="28" t="s">
        <v>2751</v>
      </c>
      <c r="T1312" s="31"/>
      <c r="U1312" s="32"/>
      <c r="V1312" s="31"/>
      <c r="W1312" s="16"/>
      <c r="X1312" s="30"/>
      <c r="Y1312" s="227"/>
      <c r="Z1312" s="174"/>
      <c r="AA1312" s="174"/>
      <c r="AB1312" s="28"/>
      <c r="AC1312" s="28"/>
    </row>
    <row r="1313" spans="1:29">
      <c r="A1313" s="5">
        <v>1305</v>
      </c>
      <c r="B1313" s="5" t="s">
        <v>923</v>
      </c>
      <c r="C1313" s="41" t="s">
        <v>1648</v>
      </c>
      <c r="D1313" s="13">
        <v>575.63599999999997</v>
      </c>
      <c r="E1313" s="13">
        <v>-106.836</v>
      </c>
      <c r="F1313" s="185">
        <v>7.1342699999999999</v>
      </c>
      <c r="G1313" s="185">
        <v>44.190989999999999</v>
      </c>
      <c r="H1313" s="16">
        <v>1900</v>
      </c>
      <c r="I1313" s="5">
        <v>1842</v>
      </c>
      <c r="J1313" s="28"/>
      <c r="K1313" s="28" t="s">
        <v>2038</v>
      </c>
      <c r="L1313" s="29"/>
      <c r="M1313" s="28" t="s">
        <v>1530</v>
      </c>
      <c r="N1313" s="33"/>
      <c r="O1313" s="28"/>
      <c r="P1313" s="18">
        <v>6.4</v>
      </c>
      <c r="Q1313" s="30">
        <v>0.7</v>
      </c>
      <c r="R1313" s="15" t="s">
        <v>1649</v>
      </c>
      <c r="S1313" s="28" t="s">
        <v>2751</v>
      </c>
      <c r="T1313" s="31"/>
      <c r="U1313" s="32"/>
      <c r="V1313" s="31"/>
      <c r="W1313" s="16"/>
      <c r="X1313" s="30"/>
      <c r="Y1313" s="227"/>
      <c r="Z1313" s="174"/>
      <c r="AA1313" s="174"/>
      <c r="AB1313" s="28"/>
      <c r="AC1313" s="28"/>
    </row>
    <row r="1314" spans="1:29">
      <c r="A1314" s="5">
        <v>1306</v>
      </c>
      <c r="B1314" s="5" t="s">
        <v>733</v>
      </c>
      <c r="C1314" s="41" t="s">
        <v>2379</v>
      </c>
      <c r="D1314" s="13">
        <v>571.529</v>
      </c>
      <c r="E1314" s="13">
        <v>-102.985</v>
      </c>
      <c r="F1314" s="185">
        <v>7.0827499999999999</v>
      </c>
      <c r="G1314" s="185">
        <v>44.225450000000002</v>
      </c>
      <c r="H1314" s="16">
        <v>2400</v>
      </c>
      <c r="I1314" s="5">
        <v>2348</v>
      </c>
      <c r="J1314" s="28"/>
      <c r="K1314" s="28" t="s">
        <v>2038</v>
      </c>
      <c r="L1314" s="29"/>
      <c r="M1314" s="28" t="s">
        <v>1530</v>
      </c>
      <c r="N1314" s="33"/>
      <c r="O1314" s="28"/>
      <c r="P1314" s="18">
        <v>6.5</v>
      </c>
      <c r="Q1314" s="30">
        <v>0.4</v>
      </c>
      <c r="R1314" s="15" t="s">
        <v>2617</v>
      </c>
      <c r="S1314" s="28" t="s">
        <v>2751</v>
      </c>
      <c r="T1314" s="31"/>
      <c r="U1314" s="32"/>
      <c r="V1314" s="31"/>
      <c r="W1314" s="16"/>
      <c r="X1314" s="30"/>
      <c r="Y1314" s="227"/>
      <c r="Z1314" s="174"/>
      <c r="AA1314" s="174"/>
      <c r="AB1314" s="28"/>
      <c r="AC1314" s="28" t="s">
        <v>5078</v>
      </c>
    </row>
    <row r="1315" spans="1:29">
      <c r="A1315" s="5">
        <v>1307</v>
      </c>
      <c r="B1315" s="5" t="s">
        <v>736</v>
      </c>
      <c r="C1315" s="41" t="s">
        <v>2375</v>
      </c>
      <c r="D1315" s="13">
        <v>571.17999999999995</v>
      </c>
      <c r="E1315" s="13">
        <v>-102.959</v>
      </c>
      <c r="F1315" s="185">
        <v>7.0783800000000001</v>
      </c>
      <c r="G1315" s="185">
        <v>44.225679999999997</v>
      </c>
      <c r="H1315" s="16">
        <v>2400</v>
      </c>
      <c r="I1315" s="5">
        <v>2338</v>
      </c>
      <c r="J1315" s="28"/>
      <c r="K1315" s="28" t="s">
        <v>2038</v>
      </c>
      <c r="L1315" s="29"/>
      <c r="M1315" s="28" t="s">
        <v>1530</v>
      </c>
      <c r="N1315" s="33"/>
      <c r="O1315" s="28"/>
      <c r="P1315" s="18">
        <v>8.0500000000000007</v>
      </c>
      <c r="Q1315" s="30">
        <v>0.6</v>
      </c>
      <c r="R1315" s="15" t="s">
        <v>2376</v>
      </c>
      <c r="S1315" s="28" t="s">
        <v>2751</v>
      </c>
      <c r="T1315" s="31"/>
      <c r="U1315" s="32"/>
      <c r="V1315" s="31"/>
      <c r="W1315" s="16"/>
      <c r="X1315" s="30"/>
      <c r="Y1315" s="227"/>
      <c r="Z1315" s="174"/>
      <c r="AA1315" s="174"/>
      <c r="AB1315" s="28"/>
      <c r="AC1315" s="28" t="s">
        <v>2377</v>
      </c>
    </row>
    <row r="1316" spans="1:29">
      <c r="A1316" s="5">
        <v>1308</v>
      </c>
      <c r="B1316" s="5" t="s">
        <v>934</v>
      </c>
      <c r="C1316" s="28" t="s">
        <v>1660</v>
      </c>
      <c r="D1316" s="14">
        <v>1027.597</v>
      </c>
      <c r="E1316" s="14">
        <v>343.82799999999997</v>
      </c>
      <c r="F1316" s="185">
        <v>13.18407</v>
      </c>
      <c r="G1316" s="185">
        <v>48.103670000000001</v>
      </c>
      <c r="H1316" s="15"/>
      <c r="I1316" s="45">
        <v>524</v>
      </c>
      <c r="J1316" s="28" t="s">
        <v>1661</v>
      </c>
      <c r="K1316" s="28" t="s">
        <v>2037</v>
      </c>
      <c r="L1316" s="29" t="s">
        <v>2971</v>
      </c>
      <c r="M1316" s="28" t="s">
        <v>1662</v>
      </c>
      <c r="N1316" s="33"/>
      <c r="O1316" s="28"/>
      <c r="P1316" s="18">
        <v>12.1</v>
      </c>
      <c r="Q1316" s="30">
        <v>1.4</v>
      </c>
      <c r="R1316" s="15">
        <v>20</v>
      </c>
      <c r="S1316" s="28" t="s">
        <v>1629</v>
      </c>
      <c r="T1316" s="31"/>
      <c r="U1316" s="17"/>
      <c r="V1316" s="31"/>
      <c r="W1316" s="16"/>
      <c r="X1316" s="30"/>
      <c r="Y1316" s="227">
        <v>146.9</v>
      </c>
      <c r="Z1316" s="174">
        <v>9.3000000000000007</v>
      </c>
      <c r="AA1316" s="174">
        <v>12</v>
      </c>
      <c r="AB1316" s="28" t="s">
        <v>1629</v>
      </c>
      <c r="AC1316" s="28"/>
    </row>
    <row r="1317" spans="1:29">
      <c r="A1317" s="5">
        <v>1309</v>
      </c>
      <c r="B1317" s="5" t="s">
        <v>936</v>
      </c>
      <c r="C1317" s="28" t="s">
        <v>2130</v>
      </c>
      <c r="D1317" s="14">
        <v>1041.1500000000001</v>
      </c>
      <c r="E1317" s="14">
        <v>341.00299999999999</v>
      </c>
      <c r="F1317" s="185">
        <v>13.362640000000001</v>
      </c>
      <c r="G1317" s="185">
        <v>48.069270000000003</v>
      </c>
      <c r="H1317" s="15"/>
      <c r="I1317" s="45">
        <v>632</v>
      </c>
      <c r="J1317" s="28" t="s">
        <v>2131</v>
      </c>
      <c r="K1317" s="28" t="s">
        <v>2037</v>
      </c>
      <c r="L1317" s="29" t="s">
        <v>2146</v>
      </c>
      <c r="M1317" s="28" t="s">
        <v>2147</v>
      </c>
      <c r="N1317" s="33"/>
      <c r="O1317" s="28"/>
      <c r="P1317" s="18">
        <v>12.9</v>
      </c>
      <c r="Q1317" s="30">
        <v>0.7</v>
      </c>
      <c r="R1317" s="15">
        <v>12</v>
      </c>
      <c r="S1317" s="28" t="s">
        <v>1629</v>
      </c>
      <c r="T1317" s="31">
        <v>14.8</v>
      </c>
      <c r="U1317" s="17">
        <v>0.21213203435596426</v>
      </c>
      <c r="V1317" s="31">
        <v>1.5</v>
      </c>
      <c r="W1317" s="16">
        <v>50</v>
      </c>
      <c r="X1317" s="30"/>
      <c r="Y1317" s="227">
        <v>49.4</v>
      </c>
      <c r="Z1317" s="174">
        <v>2.4</v>
      </c>
      <c r="AA1317" s="174">
        <v>10</v>
      </c>
      <c r="AB1317" s="28" t="s">
        <v>1629</v>
      </c>
      <c r="AC1317" s="28"/>
    </row>
    <row r="1318" spans="1:29">
      <c r="A1318" s="5">
        <v>1310</v>
      </c>
      <c r="B1318" s="5" t="s">
        <v>939</v>
      </c>
      <c r="C1318" s="28" t="s">
        <v>1878</v>
      </c>
      <c r="D1318" s="14">
        <v>1027.597</v>
      </c>
      <c r="E1318" s="14">
        <v>343.82799999999997</v>
      </c>
      <c r="F1318" s="185">
        <v>13.18407</v>
      </c>
      <c r="G1318" s="185">
        <v>48.103670000000001</v>
      </c>
      <c r="H1318" s="15"/>
      <c r="I1318" s="45">
        <v>524</v>
      </c>
      <c r="J1318" s="28" t="s">
        <v>1661</v>
      </c>
      <c r="K1318" s="28" t="s">
        <v>2037</v>
      </c>
      <c r="L1318" s="29" t="s">
        <v>2971</v>
      </c>
      <c r="M1318" s="28" t="s">
        <v>1662</v>
      </c>
      <c r="N1318" s="33"/>
      <c r="O1318" s="28"/>
      <c r="P1318" s="18">
        <v>13.3</v>
      </c>
      <c r="Q1318" s="30">
        <v>0.9</v>
      </c>
      <c r="R1318" s="15">
        <v>20</v>
      </c>
      <c r="S1318" s="28" t="s">
        <v>1629</v>
      </c>
      <c r="T1318" s="31"/>
      <c r="U1318" s="17"/>
      <c r="V1318" s="31"/>
      <c r="W1318" s="16"/>
      <c r="X1318" s="30"/>
      <c r="Y1318" s="227">
        <v>16.3</v>
      </c>
      <c r="Z1318" s="174">
        <v>0.9</v>
      </c>
      <c r="AA1318" s="174">
        <v>10</v>
      </c>
      <c r="AB1318" s="28" t="s">
        <v>1629</v>
      </c>
      <c r="AC1318" s="28"/>
    </row>
    <row r="1319" spans="1:29">
      <c r="A1319" s="5">
        <v>1311</v>
      </c>
      <c r="B1319" s="5" t="s">
        <v>1367</v>
      </c>
      <c r="C1319" s="28" t="s">
        <v>2370</v>
      </c>
      <c r="D1319" s="14">
        <v>1028.585</v>
      </c>
      <c r="E1319" s="14">
        <v>339.45</v>
      </c>
      <c r="F1319" s="185">
        <v>13.19299</v>
      </c>
      <c r="G1319" s="185">
        <v>48.063760000000002</v>
      </c>
      <c r="H1319" s="15"/>
      <c r="I1319" s="45">
        <v>553</v>
      </c>
      <c r="J1319" s="28" t="s">
        <v>2371</v>
      </c>
      <c r="K1319" s="28" t="s">
        <v>2037</v>
      </c>
      <c r="L1319" s="29" t="s">
        <v>2971</v>
      </c>
      <c r="M1319" s="28" t="s">
        <v>1662</v>
      </c>
      <c r="N1319" s="33"/>
      <c r="O1319" s="28"/>
      <c r="P1319" s="18">
        <v>13.6</v>
      </c>
      <c r="Q1319" s="30">
        <v>1.3</v>
      </c>
      <c r="R1319" s="15">
        <v>20</v>
      </c>
      <c r="S1319" s="28" t="s">
        <v>1629</v>
      </c>
      <c r="T1319" s="31">
        <v>15.1</v>
      </c>
      <c r="U1319" s="17">
        <v>0.28000000000000003</v>
      </c>
      <c r="V1319" s="31">
        <v>1.4</v>
      </c>
      <c r="W1319" s="16">
        <v>25</v>
      </c>
      <c r="X1319" s="30"/>
      <c r="Y1319" s="227">
        <v>164.4</v>
      </c>
      <c r="Z1319" s="174">
        <v>10.5</v>
      </c>
      <c r="AA1319" s="174">
        <v>9</v>
      </c>
      <c r="AB1319" s="28" t="s">
        <v>1629</v>
      </c>
      <c r="AC1319" s="28"/>
    </row>
    <row r="1320" spans="1:29">
      <c r="A1320" s="5">
        <v>1312</v>
      </c>
      <c r="B1320" s="5" t="s">
        <v>1161</v>
      </c>
      <c r="C1320" s="28" t="s">
        <v>1868</v>
      </c>
      <c r="D1320" s="14">
        <v>1027.597</v>
      </c>
      <c r="E1320" s="14">
        <v>343.82799999999997</v>
      </c>
      <c r="F1320" s="185">
        <v>13.18407</v>
      </c>
      <c r="G1320" s="185">
        <v>48.103670000000001</v>
      </c>
      <c r="H1320" s="15"/>
      <c r="I1320" s="45">
        <v>524</v>
      </c>
      <c r="J1320" s="28" t="s">
        <v>1661</v>
      </c>
      <c r="K1320" s="28" t="s">
        <v>2037</v>
      </c>
      <c r="L1320" s="29" t="s">
        <v>2971</v>
      </c>
      <c r="M1320" s="28" t="s">
        <v>1662</v>
      </c>
      <c r="N1320" s="33"/>
      <c r="O1320" s="28"/>
      <c r="P1320" s="18">
        <v>14.9</v>
      </c>
      <c r="Q1320" s="30">
        <v>1.4</v>
      </c>
      <c r="R1320" s="15">
        <v>20</v>
      </c>
      <c r="S1320" s="28" t="s">
        <v>1629</v>
      </c>
      <c r="T1320" s="31">
        <v>15.2</v>
      </c>
      <c r="U1320" s="17">
        <v>0.22188007849009167</v>
      </c>
      <c r="V1320" s="31">
        <v>0.8</v>
      </c>
      <c r="W1320" s="16">
        <v>13</v>
      </c>
      <c r="X1320" s="30"/>
      <c r="Y1320" s="227">
        <v>16.5</v>
      </c>
      <c r="Z1320" s="174">
        <v>0.9</v>
      </c>
      <c r="AA1320" s="174">
        <v>10</v>
      </c>
      <c r="AB1320" s="28" t="s">
        <v>1629</v>
      </c>
      <c r="AC1320" s="28"/>
    </row>
    <row r="1321" spans="1:29">
      <c r="A1321" s="5">
        <v>1313</v>
      </c>
      <c r="B1321" s="5" t="s">
        <v>1165</v>
      </c>
      <c r="C1321" s="28" t="s">
        <v>1870</v>
      </c>
      <c r="D1321" s="14">
        <v>1027.597</v>
      </c>
      <c r="E1321" s="14">
        <v>343.82799999999997</v>
      </c>
      <c r="F1321" s="185">
        <v>13.18407</v>
      </c>
      <c r="G1321" s="185">
        <v>48.103670000000001</v>
      </c>
      <c r="H1321" s="15"/>
      <c r="I1321" s="45">
        <v>524</v>
      </c>
      <c r="J1321" s="28" t="s">
        <v>1661</v>
      </c>
      <c r="K1321" s="28" t="s">
        <v>2037</v>
      </c>
      <c r="L1321" s="29" t="s">
        <v>2971</v>
      </c>
      <c r="M1321" s="28" t="s">
        <v>1662</v>
      </c>
      <c r="N1321" s="33"/>
      <c r="O1321" s="28"/>
      <c r="P1321" s="18">
        <v>15</v>
      </c>
      <c r="Q1321" s="30">
        <v>1.1000000000000001</v>
      </c>
      <c r="R1321" s="15">
        <v>20</v>
      </c>
      <c r="S1321" s="28" t="s">
        <v>1629</v>
      </c>
      <c r="T1321" s="31">
        <v>15.7</v>
      </c>
      <c r="U1321" s="17"/>
      <c r="V1321" s="31"/>
      <c r="W1321" s="16">
        <v>3</v>
      </c>
      <c r="X1321" s="30"/>
      <c r="Y1321" s="227">
        <v>125.4</v>
      </c>
      <c r="Z1321" s="174">
        <v>7.2</v>
      </c>
      <c r="AA1321" s="174">
        <v>8</v>
      </c>
      <c r="AB1321" s="28" t="s">
        <v>1629</v>
      </c>
      <c r="AC1321" s="28"/>
    </row>
    <row r="1322" spans="1:29">
      <c r="A1322" s="5">
        <v>1314</v>
      </c>
      <c r="B1322" s="5" t="s">
        <v>1168</v>
      </c>
      <c r="C1322" s="28" t="s">
        <v>5154</v>
      </c>
      <c r="D1322" s="14">
        <v>970.74599999999998</v>
      </c>
      <c r="E1322" s="14">
        <v>357.67</v>
      </c>
      <c r="F1322" s="185">
        <v>12.43421</v>
      </c>
      <c r="G1322" s="185">
        <v>48.262839999999997</v>
      </c>
      <c r="H1322" s="15"/>
      <c r="I1322" s="5">
        <v>414</v>
      </c>
      <c r="J1322" s="28" t="s">
        <v>5155</v>
      </c>
      <c r="K1322" s="28" t="s">
        <v>2037</v>
      </c>
      <c r="L1322" s="29" t="s">
        <v>2971</v>
      </c>
      <c r="M1322" s="28" t="s">
        <v>5156</v>
      </c>
      <c r="N1322" s="33"/>
      <c r="O1322" s="28"/>
      <c r="P1322" s="18">
        <v>16.600000000000001</v>
      </c>
      <c r="Q1322" s="30">
        <v>1.5</v>
      </c>
      <c r="R1322" s="15">
        <v>20</v>
      </c>
      <c r="S1322" s="28" t="s">
        <v>1629</v>
      </c>
      <c r="T1322" s="31"/>
      <c r="U1322" s="17"/>
      <c r="V1322" s="31"/>
      <c r="W1322" s="16"/>
      <c r="X1322" s="30"/>
      <c r="Y1322" s="227">
        <v>164.9</v>
      </c>
      <c r="Z1322" s="174">
        <v>11.5</v>
      </c>
      <c r="AA1322" s="174">
        <v>8</v>
      </c>
      <c r="AB1322" s="28" t="s">
        <v>1629</v>
      </c>
      <c r="AC1322" s="28"/>
    </row>
    <row r="1323" spans="1:29">
      <c r="A1323" s="5">
        <v>1315</v>
      </c>
      <c r="B1323" s="5" t="s">
        <v>1567</v>
      </c>
      <c r="C1323" s="28" t="s">
        <v>2124</v>
      </c>
      <c r="D1323" s="14">
        <v>1029.9680000000001</v>
      </c>
      <c r="E1323" s="14">
        <v>342.71600000000001</v>
      </c>
      <c r="F1323" s="185">
        <v>13.21472</v>
      </c>
      <c r="G1323" s="185">
        <v>48.092129999999997</v>
      </c>
      <c r="H1323" s="15"/>
      <c r="I1323" s="45">
        <v>584</v>
      </c>
      <c r="J1323" s="28" t="s">
        <v>2125</v>
      </c>
      <c r="K1323" s="28" t="s">
        <v>2037</v>
      </c>
      <c r="L1323" s="29" t="s">
        <v>2971</v>
      </c>
      <c r="M1323" s="28" t="s">
        <v>2126</v>
      </c>
      <c r="N1323" s="33"/>
      <c r="O1323" s="28"/>
      <c r="P1323" s="18">
        <v>17.3</v>
      </c>
      <c r="Q1323" s="30">
        <v>1.8</v>
      </c>
      <c r="R1323" s="15">
        <v>9</v>
      </c>
      <c r="S1323" s="28" t="s">
        <v>1629</v>
      </c>
      <c r="T1323" s="31"/>
      <c r="U1323" s="17"/>
      <c r="V1323" s="31"/>
      <c r="W1323" s="16"/>
      <c r="X1323" s="30"/>
      <c r="Y1323" s="227">
        <v>16.5</v>
      </c>
      <c r="Z1323" s="174">
        <v>0.9</v>
      </c>
      <c r="AA1323" s="174">
        <v>10</v>
      </c>
      <c r="AB1323" s="28" t="s">
        <v>1629</v>
      </c>
      <c r="AC1323" s="28"/>
    </row>
    <row r="1324" spans="1:29">
      <c r="A1324" s="5">
        <v>1316</v>
      </c>
      <c r="B1324" s="5" t="s">
        <v>1569</v>
      </c>
      <c r="C1324" s="28" t="s">
        <v>1872</v>
      </c>
      <c r="D1324" s="14">
        <v>1027.597</v>
      </c>
      <c r="E1324" s="14">
        <v>343.82799999999997</v>
      </c>
      <c r="F1324" s="185">
        <v>13.18407</v>
      </c>
      <c r="G1324" s="185">
        <v>48.103670000000001</v>
      </c>
      <c r="H1324" s="15"/>
      <c r="I1324" s="45">
        <v>524</v>
      </c>
      <c r="J1324" s="28" t="s">
        <v>1661</v>
      </c>
      <c r="K1324" s="28" t="s">
        <v>2037</v>
      </c>
      <c r="L1324" s="29" t="s">
        <v>2971</v>
      </c>
      <c r="M1324" s="28" t="s">
        <v>1662</v>
      </c>
      <c r="N1324" s="33"/>
      <c r="O1324" s="28"/>
      <c r="P1324" s="18">
        <v>19.2</v>
      </c>
      <c r="Q1324" s="30">
        <v>2</v>
      </c>
      <c r="R1324" s="15">
        <v>20</v>
      </c>
      <c r="S1324" s="28" t="s">
        <v>1629</v>
      </c>
      <c r="T1324" s="31"/>
      <c r="U1324" s="17"/>
      <c r="V1324" s="31"/>
      <c r="W1324" s="16"/>
      <c r="X1324" s="30"/>
      <c r="Y1324" s="227">
        <v>54.1</v>
      </c>
      <c r="Z1324" s="174">
        <v>2.6</v>
      </c>
      <c r="AA1324" s="174">
        <v>16</v>
      </c>
      <c r="AB1324" s="28" t="s">
        <v>1629</v>
      </c>
      <c r="AC1324" s="28"/>
    </row>
    <row r="1325" spans="1:29">
      <c r="A1325" s="5">
        <v>1317</v>
      </c>
      <c r="B1325" s="5" t="s">
        <v>1570</v>
      </c>
      <c r="C1325" s="28" t="s">
        <v>5361</v>
      </c>
      <c r="D1325" s="14">
        <v>1042.5229999999999</v>
      </c>
      <c r="E1325" s="14">
        <v>346.58100000000002</v>
      </c>
      <c r="F1325" s="185">
        <v>13.38668</v>
      </c>
      <c r="G1325" s="185">
        <v>48.11835</v>
      </c>
      <c r="H1325" s="15"/>
      <c r="I1325" s="5">
        <v>572</v>
      </c>
      <c r="J1325" s="28" t="s">
        <v>5141</v>
      </c>
      <c r="K1325" s="28" t="s">
        <v>2037</v>
      </c>
      <c r="L1325" s="29" t="s">
        <v>5142</v>
      </c>
      <c r="M1325" s="28" t="s">
        <v>2147</v>
      </c>
      <c r="N1325" s="33"/>
      <c r="O1325" s="28"/>
      <c r="P1325" s="18">
        <v>24.7</v>
      </c>
      <c r="Q1325" s="30">
        <v>1.2</v>
      </c>
      <c r="R1325" s="15">
        <v>20</v>
      </c>
      <c r="S1325" s="28" t="s">
        <v>1629</v>
      </c>
      <c r="T1325" s="31">
        <v>14.1</v>
      </c>
      <c r="U1325" s="17">
        <v>0.15</v>
      </c>
      <c r="V1325" s="31">
        <v>1.5</v>
      </c>
      <c r="W1325" s="16">
        <v>100</v>
      </c>
      <c r="X1325" s="30"/>
      <c r="Y1325" s="227">
        <v>166.6</v>
      </c>
      <c r="Z1325" s="174">
        <v>11.3</v>
      </c>
      <c r="AA1325" s="174">
        <v>10</v>
      </c>
      <c r="AB1325" s="28" t="s">
        <v>1629</v>
      </c>
      <c r="AC1325" s="28"/>
    </row>
    <row r="1326" spans="1:29">
      <c r="A1326" s="5">
        <v>1318</v>
      </c>
      <c r="B1326" s="5" t="s">
        <v>1571</v>
      </c>
      <c r="C1326" s="28" t="s">
        <v>4763</v>
      </c>
      <c r="D1326" s="14"/>
      <c r="E1326" s="14"/>
      <c r="F1326" s="185"/>
      <c r="G1326" s="185"/>
      <c r="H1326" s="15"/>
      <c r="I1326" s="5"/>
      <c r="J1326" s="28" t="s">
        <v>4764</v>
      </c>
      <c r="K1326" s="28" t="s">
        <v>2037</v>
      </c>
      <c r="L1326" s="29" t="s">
        <v>3969</v>
      </c>
      <c r="M1326" s="28" t="s">
        <v>3226</v>
      </c>
      <c r="N1326" s="33"/>
      <c r="O1326" s="28"/>
      <c r="P1326" s="18">
        <v>26</v>
      </c>
      <c r="Q1326" s="30">
        <v>1.2</v>
      </c>
      <c r="R1326" s="15">
        <v>20</v>
      </c>
      <c r="S1326" s="28" t="s">
        <v>1629</v>
      </c>
      <c r="T1326" s="31">
        <v>14.6</v>
      </c>
      <c r="U1326" s="17">
        <v>0.16431676725154984</v>
      </c>
      <c r="V1326" s="31">
        <v>0.9</v>
      </c>
      <c r="W1326" s="16">
        <v>30</v>
      </c>
      <c r="X1326" s="30"/>
      <c r="Y1326" s="227">
        <v>27.1</v>
      </c>
      <c r="Z1326" s="174">
        <v>1.4</v>
      </c>
      <c r="AA1326" s="174">
        <v>8</v>
      </c>
      <c r="AB1326" s="28" t="s">
        <v>1629</v>
      </c>
      <c r="AC1326" s="28"/>
    </row>
    <row r="1327" spans="1:29">
      <c r="A1327" s="5">
        <v>1319</v>
      </c>
      <c r="B1327" s="5" t="s">
        <v>5075</v>
      </c>
      <c r="C1327" s="28" t="s">
        <v>2149</v>
      </c>
      <c r="D1327" s="14">
        <v>1041.1500000000001</v>
      </c>
      <c r="E1327" s="14">
        <v>341.00299999999999</v>
      </c>
      <c r="F1327" s="185">
        <v>13.362640000000001</v>
      </c>
      <c r="G1327" s="185">
        <v>48.069270000000003</v>
      </c>
      <c r="H1327" s="15"/>
      <c r="I1327" s="45">
        <v>632</v>
      </c>
      <c r="J1327" s="28" t="s">
        <v>2131</v>
      </c>
      <c r="K1327" s="28" t="s">
        <v>2037</v>
      </c>
      <c r="L1327" s="29" t="s">
        <v>2971</v>
      </c>
      <c r="M1327" s="28" t="s">
        <v>2147</v>
      </c>
      <c r="N1327" s="33"/>
      <c r="O1327" s="28"/>
      <c r="P1327" s="18">
        <v>28.6</v>
      </c>
      <c r="Q1327" s="30">
        <v>2.2999999999999998</v>
      </c>
      <c r="R1327" s="15">
        <v>20</v>
      </c>
      <c r="S1327" s="28" t="s">
        <v>1629</v>
      </c>
      <c r="T1327" s="31">
        <v>13.9</v>
      </c>
      <c r="U1327" s="17">
        <v>0.33203915431767983</v>
      </c>
      <c r="V1327" s="31">
        <v>2.1</v>
      </c>
      <c r="W1327" s="16">
        <v>40</v>
      </c>
      <c r="X1327" s="30"/>
      <c r="Y1327" s="227">
        <v>153.69999999999999</v>
      </c>
      <c r="Z1327" s="174">
        <v>9.3000000000000007</v>
      </c>
      <c r="AA1327" s="174">
        <v>10</v>
      </c>
      <c r="AB1327" s="28" t="s">
        <v>1629</v>
      </c>
      <c r="AC1327" s="28"/>
    </row>
    <row r="1328" spans="1:29">
      <c r="A1328" s="5">
        <v>1320</v>
      </c>
      <c r="B1328" s="5" t="s">
        <v>1898</v>
      </c>
      <c r="C1328" s="28" t="s">
        <v>1633</v>
      </c>
      <c r="D1328" s="14">
        <v>1016.525</v>
      </c>
      <c r="E1328" s="14">
        <v>326.404</v>
      </c>
      <c r="F1328" s="185">
        <v>13.019170000000001</v>
      </c>
      <c r="G1328" s="185">
        <v>47.954590000000003</v>
      </c>
      <c r="H1328" s="15"/>
      <c r="I1328" s="45">
        <v>553</v>
      </c>
      <c r="J1328" s="28" t="s">
        <v>1634</v>
      </c>
      <c r="K1328" s="28" t="s">
        <v>2037</v>
      </c>
      <c r="L1328" s="29" t="s">
        <v>2971</v>
      </c>
      <c r="M1328" s="28" t="s">
        <v>1635</v>
      </c>
      <c r="N1328" s="33"/>
      <c r="O1328" s="28"/>
      <c r="P1328" s="18">
        <v>40.1</v>
      </c>
      <c r="Q1328" s="30">
        <v>2.9</v>
      </c>
      <c r="R1328" s="15">
        <v>20</v>
      </c>
      <c r="S1328" s="28" t="s">
        <v>1629</v>
      </c>
      <c r="T1328" s="31"/>
      <c r="U1328" s="17"/>
      <c r="V1328" s="31"/>
      <c r="W1328" s="16"/>
      <c r="X1328" s="30"/>
      <c r="Y1328" s="227">
        <v>184.3</v>
      </c>
      <c r="Z1328" s="174">
        <v>11.4</v>
      </c>
      <c r="AA1328" s="174">
        <v>10</v>
      </c>
      <c r="AB1328" s="28" t="s">
        <v>1629</v>
      </c>
      <c r="AC1328" s="28"/>
    </row>
    <row r="1329" spans="1:29">
      <c r="A1329" s="5">
        <v>1321</v>
      </c>
      <c r="B1329" s="5" t="s">
        <v>1800</v>
      </c>
      <c r="C1329" s="28" t="s">
        <v>4754</v>
      </c>
      <c r="D1329" s="14">
        <v>1040.665</v>
      </c>
      <c r="E1329" s="14">
        <v>337.435</v>
      </c>
      <c r="F1329" s="185">
        <v>13.352539999999999</v>
      </c>
      <c r="G1329" s="185">
        <v>48.037610000000001</v>
      </c>
      <c r="H1329" s="15"/>
      <c r="I1329" s="5">
        <v>662</v>
      </c>
      <c r="J1329" s="28" t="s">
        <v>4755</v>
      </c>
      <c r="K1329" s="28" t="s">
        <v>2037</v>
      </c>
      <c r="L1329" s="29" t="s">
        <v>2971</v>
      </c>
      <c r="M1329" s="28" t="s">
        <v>2147</v>
      </c>
      <c r="N1329" s="33"/>
      <c r="O1329" s="28"/>
      <c r="P1329" s="18">
        <v>53.8</v>
      </c>
      <c r="Q1329" s="30">
        <v>4</v>
      </c>
      <c r="R1329" s="15">
        <v>15</v>
      </c>
      <c r="S1329" s="28" t="s">
        <v>1629</v>
      </c>
      <c r="T1329" s="31"/>
      <c r="U1329" s="17"/>
      <c r="V1329" s="31"/>
      <c r="W1329" s="16"/>
      <c r="X1329" s="30"/>
      <c r="Y1329" s="227">
        <v>71.2</v>
      </c>
      <c r="Z1329" s="174">
        <v>4.2</v>
      </c>
      <c r="AA1329" s="174">
        <v>10</v>
      </c>
      <c r="AB1329" s="28" t="s">
        <v>1629</v>
      </c>
      <c r="AC1329" s="28"/>
    </row>
    <row r="1330" spans="1:29">
      <c r="A1330" s="5">
        <v>1322</v>
      </c>
      <c r="B1330" s="5" t="s">
        <v>2854</v>
      </c>
      <c r="C1330" s="28" t="s">
        <v>1639</v>
      </c>
      <c r="D1330" s="14">
        <v>1016.5410000000001</v>
      </c>
      <c r="E1330" s="14">
        <v>326.916</v>
      </c>
      <c r="F1330" s="185">
        <v>13.01986</v>
      </c>
      <c r="G1330" s="185">
        <v>47.95917</v>
      </c>
      <c r="H1330" s="15"/>
      <c r="I1330" s="45">
        <v>556</v>
      </c>
      <c r="J1330" s="28" t="s">
        <v>1640</v>
      </c>
      <c r="K1330" s="28" t="s">
        <v>2037</v>
      </c>
      <c r="L1330" s="29" t="s">
        <v>2971</v>
      </c>
      <c r="M1330" s="28" t="s">
        <v>1635</v>
      </c>
      <c r="N1330" s="33"/>
      <c r="O1330" s="28"/>
      <c r="P1330" s="18">
        <v>58.4</v>
      </c>
      <c r="Q1330" s="30">
        <v>3</v>
      </c>
      <c r="R1330" s="15">
        <v>20</v>
      </c>
      <c r="S1330" s="28" t="s">
        <v>1629</v>
      </c>
      <c r="T1330" s="31">
        <v>13.7</v>
      </c>
      <c r="U1330" s="17">
        <v>0.3666666666666667</v>
      </c>
      <c r="V1330" s="31">
        <v>2.2000000000000002</v>
      </c>
      <c r="W1330" s="16">
        <v>36</v>
      </c>
      <c r="X1330" s="30"/>
      <c r="Y1330" s="227">
        <v>167.7</v>
      </c>
      <c r="Z1330" s="174">
        <v>12</v>
      </c>
      <c r="AA1330" s="174">
        <v>10</v>
      </c>
      <c r="AB1330" s="28" t="s">
        <v>1629</v>
      </c>
      <c r="AC1330" s="28"/>
    </row>
    <row r="1331" spans="1:29">
      <c r="A1331" s="5">
        <v>1323</v>
      </c>
      <c r="B1331" s="5" t="s">
        <v>1591</v>
      </c>
      <c r="C1331" s="28" t="s">
        <v>1642</v>
      </c>
      <c r="D1331" s="14">
        <v>1016.5410000000001</v>
      </c>
      <c r="E1331" s="14">
        <v>326.916</v>
      </c>
      <c r="F1331" s="185">
        <v>13.01986</v>
      </c>
      <c r="G1331" s="185">
        <v>47.95917</v>
      </c>
      <c r="H1331" s="15"/>
      <c r="I1331" s="45">
        <v>556</v>
      </c>
      <c r="J1331" s="28" t="s">
        <v>1640</v>
      </c>
      <c r="K1331" s="28" t="s">
        <v>2037</v>
      </c>
      <c r="L1331" s="29" t="s">
        <v>1643</v>
      </c>
      <c r="M1331" s="28" t="s">
        <v>1635</v>
      </c>
      <c r="N1331" s="33"/>
      <c r="O1331" s="28"/>
      <c r="P1331" s="18">
        <v>76.400000000000006</v>
      </c>
      <c r="Q1331" s="30">
        <v>3.4</v>
      </c>
      <c r="R1331" s="15">
        <v>20</v>
      </c>
      <c r="S1331" s="28" t="s">
        <v>1629</v>
      </c>
      <c r="T1331" s="31">
        <v>13</v>
      </c>
      <c r="U1331" s="17">
        <v>0.2581988897471611</v>
      </c>
      <c r="V1331" s="31">
        <v>2</v>
      </c>
      <c r="W1331" s="16">
        <v>60</v>
      </c>
      <c r="X1331" s="30"/>
      <c r="Y1331" s="227">
        <v>182.2</v>
      </c>
      <c r="Z1331" s="174">
        <v>16.7</v>
      </c>
      <c r="AA1331" s="174">
        <v>7</v>
      </c>
      <c r="AB1331" s="28" t="s">
        <v>1629</v>
      </c>
      <c r="AC1331" s="28"/>
    </row>
    <row r="1332" spans="1:29">
      <c r="A1332" s="5">
        <v>1324</v>
      </c>
      <c r="B1332" s="5" t="s">
        <v>1650</v>
      </c>
      <c r="C1332" s="28" t="s">
        <v>5158</v>
      </c>
      <c r="D1332" s="14">
        <v>1018.779</v>
      </c>
      <c r="E1332" s="14">
        <v>344.05700000000002</v>
      </c>
      <c r="F1332" s="185">
        <v>13.06621</v>
      </c>
      <c r="G1332" s="185">
        <v>48.111469999999997</v>
      </c>
      <c r="H1332" s="15"/>
      <c r="I1332" s="5">
        <v>501</v>
      </c>
      <c r="J1332" s="28" t="s">
        <v>5159</v>
      </c>
      <c r="K1332" s="28" t="s">
        <v>2038</v>
      </c>
      <c r="L1332" s="29" t="s">
        <v>2971</v>
      </c>
      <c r="M1332" s="28" t="s">
        <v>1662</v>
      </c>
      <c r="N1332" s="33"/>
      <c r="O1332" s="28"/>
      <c r="P1332" s="18">
        <v>13.3</v>
      </c>
      <c r="Q1332" s="30">
        <v>1.2</v>
      </c>
      <c r="R1332" s="15">
        <v>20</v>
      </c>
      <c r="S1332" s="28" t="s">
        <v>1629</v>
      </c>
      <c r="T1332" s="31"/>
      <c r="U1332" s="17"/>
      <c r="V1332" s="31"/>
      <c r="W1332" s="16"/>
      <c r="X1332" s="30"/>
      <c r="Y1332" s="227"/>
      <c r="Z1332" s="174"/>
      <c r="AA1332" s="174"/>
      <c r="AB1332" s="28"/>
      <c r="AC1332" s="28"/>
    </row>
    <row r="1333" spans="1:29">
      <c r="A1333" s="5">
        <v>1325</v>
      </c>
      <c r="B1333" s="5" t="s">
        <v>2456</v>
      </c>
      <c r="C1333" s="28" t="s">
        <v>5161</v>
      </c>
      <c r="D1333" s="14">
        <v>1037.17</v>
      </c>
      <c r="E1333" s="14">
        <v>340.017</v>
      </c>
      <c r="F1333" s="185">
        <v>13.308400000000001</v>
      </c>
      <c r="G1333" s="185">
        <v>48.063119999999998</v>
      </c>
      <c r="H1333" s="15"/>
      <c r="I1333" s="5">
        <v>645</v>
      </c>
      <c r="J1333" s="28" t="s">
        <v>4752</v>
      </c>
      <c r="K1333" s="28" t="s">
        <v>2038</v>
      </c>
      <c r="L1333" s="29" t="s">
        <v>2971</v>
      </c>
      <c r="M1333" s="28" t="s">
        <v>2147</v>
      </c>
      <c r="N1333" s="33"/>
      <c r="O1333" s="28"/>
      <c r="P1333" s="18">
        <v>17.100000000000001</v>
      </c>
      <c r="Q1333" s="30">
        <v>1.5</v>
      </c>
      <c r="R1333" s="15">
        <v>10</v>
      </c>
      <c r="S1333" s="28" t="s">
        <v>1629</v>
      </c>
      <c r="T1333" s="31"/>
      <c r="U1333" s="17"/>
      <c r="V1333" s="31"/>
      <c r="W1333" s="16"/>
      <c r="X1333" s="30"/>
      <c r="Y1333" s="227"/>
      <c r="Z1333" s="174"/>
      <c r="AA1333" s="174"/>
      <c r="AB1333" s="28"/>
      <c r="AC1333" s="28"/>
    </row>
    <row r="1334" spans="1:29">
      <c r="A1334" s="5">
        <v>1326</v>
      </c>
      <c r="B1334" s="5" t="s">
        <v>1845</v>
      </c>
      <c r="C1334" s="28" t="s">
        <v>4766</v>
      </c>
      <c r="D1334" s="14"/>
      <c r="E1334" s="14"/>
      <c r="F1334" s="185"/>
      <c r="G1334" s="185"/>
      <c r="H1334" s="15"/>
      <c r="I1334" s="5"/>
      <c r="J1334" s="28" t="s">
        <v>4767</v>
      </c>
      <c r="K1334" s="28" t="s">
        <v>2038</v>
      </c>
      <c r="L1334" s="29" t="s">
        <v>2971</v>
      </c>
      <c r="M1334" s="28" t="s">
        <v>2147</v>
      </c>
      <c r="N1334" s="33"/>
      <c r="O1334" s="28"/>
      <c r="P1334" s="18">
        <v>20.2</v>
      </c>
      <c r="Q1334" s="30">
        <v>1.7</v>
      </c>
      <c r="R1334" s="15">
        <v>20</v>
      </c>
      <c r="S1334" s="28" t="s">
        <v>1629</v>
      </c>
      <c r="T1334" s="31"/>
      <c r="U1334" s="17"/>
      <c r="V1334" s="31"/>
      <c r="W1334" s="16"/>
      <c r="X1334" s="30"/>
      <c r="Y1334" s="227"/>
      <c r="Z1334" s="174"/>
      <c r="AA1334" s="174"/>
      <c r="AB1334" s="28"/>
      <c r="AC1334" s="28"/>
    </row>
    <row r="1335" spans="1:29">
      <c r="A1335" s="5">
        <v>1327</v>
      </c>
      <c r="B1335" s="5" t="s">
        <v>1528</v>
      </c>
      <c r="C1335" s="28" t="s">
        <v>2122</v>
      </c>
      <c r="D1335" s="14">
        <v>1028.585</v>
      </c>
      <c r="E1335" s="14">
        <v>339.45</v>
      </c>
      <c r="F1335" s="185">
        <v>13.19299</v>
      </c>
      <c r="G1335" s="185">
        <v>48.063760000000002</v>
      </c>
      <c r="H1335" s="15"/>
      <c r="I1335" s="45">
        <v>553</v>
      </c>
      <c r="J1335" s="28" t="s">
        <v>2371</v>
      </c>
      <c r="K1335" s="28" t="s">
        <v>2038</v>
      </c>
      <c r="L1335" s="29" t="s">
        <v>2971</v>
      </c>
      <c r="M1335" s="28" t="s">
        <v>1662</v>
      </c>
      <c r="N1335" s="33"/>
      <c r="O1335" s="28"/>
      <c r="P1335" s="18">
        <v>28.1</v>
      </c>
      <c r="Q1335" s="30">
        <v>1.8</v>
      </c>
      <c r="R1335" s="15">
        <v>20</v>
      </c>
      <c r="S1335" s="28" t="s">
        <v>1629</v>
      </c>
      <c r="T1335" s="31">
        <v>14.3</v>
      </c>
      <c r="U1335" s="17">
        <v>0.20554804791094466</v>
      </c>
      <c r="V1335" s="31">
        <v>1.3</v>
      </c>
      <c r="W1335" s="16">
        <v>40</v>
      </c>
      <c r="X1335" s="30"/>
      <c r="Y1335" s="227"/>
      <c r="Z1335" s="174"/>
      <c r="AA1335" s="174"/>
      <c r="AB1335" s="28"/>
      <c r="AC1335" s="28"/>
    </row>
    <row r="1336" spans="1:29">
      <c r="A1336" s="5">
        <v>1328</v>
      </c>
      <c r="B1336" s="5" t="s">
        <v>2090</v>
      </c>
      <c r="C1336" s="28" t="s">
        <v>2128</v>
      </c>
      <c r="D1336" s="14">
        <v>1029.9680000000001</v>
      </c>
      <c r="E1336" s="14">
        <v>342.71600000000001</v>
      </c>
      <c r="F1336" s="185">
        <v>13.21472</v>
      </c>
      <c r="G1336" s="185">
        <v>48.092129999999997</v>
      </c>
      <c r="H1336" s="15"/>
      <c r="I1336" s="45">
        <v>584</v>
      </c>
      <c r="J1336" s="28" t="s">
        <v>2125</v>
      </c>
      <c r="K1336" s="28" t="s">
        <v>2038</v>
      </c>
      <c r="L1336" s="29" t="s">
        <v>2971</v>
      </c>
      <c r="M1336" s="28" t="s">
        <v>2126</v>
      </c>
      <c r="N1336" s="33"/>
      <c r="O1336" s="28"/>
      <c r="P1336" s="18">
        <v>29</v>
      </c>
      <c r="Q1336" s="30">
        <v>3.2</v>
      </c>
      <c r="R1336" s="15">
        <v>25</v>
      </c>
      <c r="S1336" s="28" t="s">
        <v>1629</v>
      </c>
      <c r="T1336" s="31">
        <v>13.9</v>
      </c>
      <c r="U1336" s="17">
        <v>0.44721359549995793</v>
      </c>
      <c r="V1336" s="31">
        <v>2</v>
      </c>
      <c r="W1336" s="16">
        <v>20</v>
      </c>
      <c r="X1336" s="30"/>
      <c r="Y1336" s="227"/>
      <c r="Z1336" s="174"/>
      <c r="AA1336" s="174"/>
      <c r="AB1336" s="28"/>
      <c r="AC1336" s="28"/>
    </row>
    <row r="1337" spans="1:29">
      <c r="A1337" s="5">
        <v>1329</v>
      </c>
      <c r="B1337" s="5" t="s">
        <v>2024</v>
      </c>
      <c r="C1337" s="28" t="s">
        <v>2969</v>
      </c>
      <c r="D1337" s="14">
        <v>989.27499999999998</v>
      </c>
      <c r="E1337" s="14">
        <v>312.15899999999999</v>
      </c>
      <c r="F1337" s="185">
        <v>12.642519999999999</v>
      </c>
      <c r="G1337" s="185">
        <v>47.843640000000001</v>
      </c>
      <c r="H1337" s="15"/>
      <c r="I1337" s="45">
        <v>664</v>
      </c>
      <c r="J1337" s="28" t="s">
        <v>2970</v>
      </c>
      <c r="K1337" s="28" t="s">
        <v>2038</v>
      </c>
      <c r="L1337" s="29" t="s">
        <v>2971</v>
      </c>
      <c r="M1337" s="28" t="s">
        <v>3226</v>
      </c>
      <c r="N1337" s="33"/>
      <c r="O1337" s="28"/>
      <c r="P1337" s="18">
        <v>30.9</v>
      </c>
      <c r="Q1337" s="30">
        <v>2.1</v>
      </c>
      <c r="R1337" s="15">
        <v>20</v>
      </c>
      <c r="S1337" s="28" t="s">
        <v>1629</v>
      </c>
      <c r="T1337" s="31"/>
      <c r="U1337" s="17"/>
      <c r="V1337" s="31"/>
      <c r="W1337" s="16"/>
      <c r="X1337" s="30"/>
      <c r="Y1337" s="227"/>
      <c r="Z1337" s="174"/>
      <c r="AA1337" s="174"/>
      <c r="AB1337" s="28"/>
      <c r="AC1337" s="28"/>
    </row>
    <row r="1338" spans="1:29">
      <c r="A1338" s="5">
        <v>1330</v>
      </c>
      <c r="B1338" s="5" t="s">
        <v>1849</v>
      </c>
      <c r="C1338" s="28" t="s">
        <v>4769</v>
      </c>
      <c r="D1338" s="14"/>
      <c r="E1338" s="14"/>
      <c r="F1338" s="185"/>
      <c r="G1338" s="185"/>
      <c r="H1338" s="15"/>
      <c r="I1338" s="5"/>
      <c r="J1338" s="28" t="s">
        <v>4770</v>
      </c>
      <c r="K1338" s="28" t="s">
        <v>2038</v>
      </c>
      <c r="L1338" s="29" t="s">
        <v>2971</v>
      </c>
      <c r="M1338" s="28" t="s">
        <v>2147</v>
      </c>
      <c r="N1338" s="33"/>
      <c r="O1338" s="28"/>
      <c r="P1338" s="18">
        <v>30.9</v>
      </c>
      <c r="Q1338" s="30">
        <v>3</v>
      </c>
      <c r="R1338" s="15">
        <v>20</v>
      </c>
      <c r="S1338" s="28" t="s">
        <v>1629</v>
      </c>
      <c r="T1338" s="31"/>
      <c r="U1338" s="17"/>
      <c r="V1338" s="31"/>
      <c r="W1338" s="16"/>
      <c r="X1338" s="30"/>
      <c r="Y1338" s="227"/>
      <c r="Z1338" s="174"/>
      <c r="AA1338" s="174"/>
      <c r="AB1338" s="28"/>
      <c r="AC1338" s="28"/>
    </row>
    <row r="1339" spans="1:29">
      <c r="A1339" s="5">
        <v>1331</v>
      </c>
      <c r="B1339" s="5" t="s">
        <v>2853</v>
      </c>
      <c r="C1339" s="28" t="s">
        <v>1637</v>
      </c>
      <c r="D1339" s="14">
        <v>1016.525</v>
      </c>
      <c r="E1339" s="14">
        <v>326.404</v>
      </c>
      <c r="F1339" s="185">
        <v>13.019170000000001</v>
      </c>
      <c r="G1339" s="185">
        <v>47.954590000000003</v>
      </c>
      <c r="H1339" s="15"/>
      <c r="I1339" s="45">
        <v>553</v>
      </c>
      <c r="J1339" s="28" t="s">
        <v>1634</v>
      </c>
      <c r="K1339" s="28" t="s">
        <v>2038</v>
      </c>
      <c r="L1339" s="29" t="s">
        <v>2971</v>
      </c>
      <c r="M1339" s="28" t="s">
        <v>1635</v>
      </c>
      <c r="N1339" s="33"/>
      <c r="O1339" s="28"/>
      <c r="P1339" s="18">
        <v>37.700000000000003</v>
      </c>
      <c r="Q1339" s="30">
        <v>2.2000000000000002</v>
      </c>
      <c r="R1339" s="15">
        <v>20</v>
      </c>
      <c r="S1339" s="28" t="s">
        <v>1629</v>
      </c>
      <c r="T1339" s="31">
        <v>13.6</v>
      </c>
      <c r="U1339" s="17">
        <v>0.28460498941515411</v>
      </c>
      <c r="V1339" s="31">
        <v>1.8</v>
      </c>
      <c r="W1339" s="16">
        <v>40</v>
      </c>
      <c r="X1339" s="30"/>
      <c r="Y1339" s="227"/>
      <c r="Z1339" s="174"/>
      <c r="AA1339" s="174"/>
      <c r="AB1339" s="28"/>
      <c r="AC1339" s="28"/>
    </row>
    <row r="1340" spans="1:29">
      <c r="A1340" s="5">
        <v>1332</v>
      </c>
      <c r="B1340" s="5" t="s">
        <v>1349</v>
      </c>
      <c r="C1340" s="28" t="s">
        <v>1631</v>
      </c>
      <c r="D1340" s="14">
        <v>989.27499999999998</v>
      </c>
      <c r="E1340" s="14">
        <v>312.15899999999999</v>
      </c>
      <c r="F1340" s="185">
        <v>12.642519999999999</v>
      </c>
      <c r="G1340" s="185">
        <v>47.843640000000001</v>
      </c>
      <c r="H1340" s="15"/>
      <c r="I1340" s="45">
        <v>664</v>
      </c>
      <c r="J1340" s="28" t="s">
        <v>2970</v>
      </c>
      <c r="K1340" s="28" t="s">
        <v>2038</v>
      </c>
      <c r="L1340" s="29" t="s">
        <v>2971</v>
      </c>
      <c r="M1340" s="28" t="s">
        <v>3226</v>
      </c>
      <c r="N1340" s="33"/>
      <c r="O1340" s="28"/>
      <c r="P1340" s="18">
        <v>40.1</v>
      </c>
      <c r="Q1340" s="30">
        <v>2.5</v>
      </c>
      <c r="R1340" s="15">
        <v>15</v>
      </c>
      <c r="S1340" s="28" t="s">
        <v>1629</v>
      </c>
      <c r="T1340" s="31">
        <v>14.1</v>
      </c>
      <c r="U1340" s="17">
        <v>0.2581988897471611</v>
      </c>
      <c r="V1340" s="31">
        <v>1</v>
      </c>
      <c r="W1340" s="16">
        <v>15</v>
      </c>
      <c r="X1340" s="30"/>
      <c r="Y1340" s="227"/>
      <c r="Z1340" s="174"/>
      <c r="AA1340" s="174"/>
      <c r="AB1340" s="28"/>
      <c r="AC1340" s="28"/>
    </row>
    <row r="1341" spans="1:29">
      <c r="A1341" s="5">
        <v>1333</v>
      </c>
      <c r="B1341" s="5" t="s">
        <v>1982</v>
      </c>
      <c r="C1341" s="28" t="s">
        <v>4544</v>
      </c>
      <c r="D1341" s="14"/>
      <c r="E1341" s="14"/>
      <c r="F1341" s="185"/>
      <c r="G1341" s="185"/>
      <c r="H1341" s="15"/>
      <c r="I1341" s="5"/>
      <c r="J1341" s="28" t="s">
        <v>4545</v>
      </c>
      <c r="K1341" s="28" t="s">
        <v>2038</v>
      </c>
      <c r="L1341" s="29" t="s">
        <v>2146</v>
      </c>
      <c r="M1341" s="28" t="s">
        <v>3226</v>
      </c>
      <c r="N1341" s="33"/>
      <c r="O1341" s="28"/>
      <c r="P1341" s="18">
        <v>43.2</v>
      </c>
      <c r="Q1341" s="30">
        <v>2.2999999999999998</v>
      </c>
      <c r="R1341" s="15">
        <v>20</v>
      </c>
      <c r="S1341" s="28" t="s">
        <v>1629</v>
      </c>
      <c r="T1341" s="31">
        <v>13.8</v>
      </c>
      <c r="U1341" s="17">
        <v>0.23717082451262844</v>
      </c>
      <c r="V1341" s="31">
        <v>1.5</v>
      </c>
      <c r="W1341" s="16">
        <v>40</v>
      </c>
      <c r="X1341" s="30"/>
      <c r="Y1341" s="227"/>
      <c r="Z1341" s="174"/>
      <c r="AA1341" s="174"/>
      <c r="AB1341" s="28"/>
      <c r="AC1341" s="28"/>
    </row>
    <row r="1342" spans="1:29">
      <c r="A1342" s="5">
        <v>1334</v>
      </c>
      <c r="B1342" s="5" t="s">
        <v>1695</v>
      </c>
      <c r="C1342" s="41" t="s">
        <v>5553</v>
      </c>
      <c r="D1342" s="13">
        <v>543.70799999999997</v>
      </c>
      <c r="E1342" s="13">
        <v>-51.115000000000002</v>
      </c>
      <c r="F1342" s="186">
        <v>6.7290799999999997</v>
      </c>
      <c r="G1342" s="186">
        <v>44.690089999999998</v>
      </c>
      <c r="H1342" s="15"/>
      <c r="I1342" s="5">
        <v>2171</v>
      </c>
      <c r="J1342" s="28" t="s">
        <v>5554</v>
      </c>
      <c r="K1342" s="28" t="s">
        <v>2037</v>
      </c>
      <c r="L1342" s="29" t="s">
        <v>5555</v>
      </c>
      <c r="M1342" s="28" t="s">
        <v>5549</v>
      </c>
      <c r="N1342" s="33"/>
      <c r="O1342" s="28"/>
      <c r="P1342" s="18">
        <v>36.299999999999997</v>
      </c>
      <c r="Q1342" s="30">
        <v>1.45</v>
      </c>
      <c r="R1342" s="15" t="s">
        <v>5556</v>
      </c>
      <c r="S1342" s="28" t="s">
        <v>5550</v>
      </c>
      <c r="T1342" s="31"/>
      <c r="U1342" s="32"/>
      <c r="V1342" s="31"/>
      <c r="W1342" s="16"/>
      <c r="X1342" s="30"/>
      <c r="Y1342" s="227">
        <v>194.4</v>
      </c>
      <c r="Z1342" s="174">
        <v>2.6</v>
      </c>
      <c r="AA1342" s="174">
        <v>7</v>
      </c>
      <c r="AB1342" s="28" t="s">
        <v>5550</v>
      </c>
      <c r="AC1342" s="28" t="s">
        <v>5551</v>
      </c>
    </row>
    <row r="1343" spans="1:29">
      <c r="A1343" s="5">
        <v>1335</v>
      </c>
      <c r="B1343" s="5" t="s">
        <v>1945</v>
      </c>
      <c r="C1343" s="41" t="s">
        <v>5520</v>
      </c>
      <c r="D1343" s="13">
        <v>1275.8679999999999</v>
      </c>
      <c r="E1343" s="13">
        <v>278.76900000000001</v>
      </c>
      <c r="F1343" s="187">
        <v>16.39667</v>
      </c>
      <c r="G1343" s="187">
        <v>47.311669999999999</v>
      </c>
      <c r="H1343" s="15">
        <v>440</v>
      </c>
      <c r="I1343" s="5"/>
      <c r="J1343" s="28" t="s">
        <v>5521</v>
      </c>
      <c r="K1343" s="28" t="s">
        <v>2038</v>
      </c>
      <c r="L1343" s="29"/>
      <c r="M1343" s="28" t="s">
        <v>1890</v>
      </c>
      <c r="N1343" s="33"/>
      <c r="O1343" s="28"/>
      <c r="P1343" s="18">
        <v>7.3</v>
      </c>
      <c r="Q1343" s="30">
        <v>2.7</v>
      </c>
      <c r="R1343" s="15">
        <v>39</v>
      </c>
      <c r="S1343" s="28" t="s">
        <v>5420</v>
      </c>
      <c r="T1343" s="31"/>
      <c r="U1343" s="32"/>
      <c r="V1343" s="31"/>
      <c r="W1343" s="16"/>
      <c r="X1343" s="30"/>
      <c r="Y1343" s="227"/>
      <c r="Z1343" s="174"/>
      <c r="AA1343" s="174"/>
      <c r="AB1343" s="28"/>
      <c r="AC1343" s="28"/>
    </row>
    <row r="1344" spans="1:29">
      <c r="A1344" s="5">
        <v>1336</v>
      </c>
      <c r="B1344" s="5" t="s">
        <v>1537</v>
      </c>
      <c r="C1344" s="41" t="s">
        <v>5740</v>
      </c>
      <c r="D1344" s="13">
        <v>1279.3119999999999</v>
      </c>
      <c r="E1344" s="13">
        <v>267.60000000000002</v>
      </c>
      <c r="F1344" s="187">
        <v>16.425000000000001</v>
      </c>
      <c r="G1344" s="187">
        <v>47.208329999999997</v>
      </c>
      <c r="H1344" s="15">
        <v>300</v>
      </c>
      <c r="I1344" s="5"/>
      <c r="J1344" s="28" t="s">
        <v>5741</v>
      </c>
      <c r="K1344" s="28" t="s">
        <v>2038</v>
      </c>
      <c r="L1344" s="29"/>
      <c r="M1344" s="28" t="s">
        <v>1890</v>
      </c>
      <c r="N1344" s="33"/>
      <c r="O1344" s="28"/>
      <c r="P1344" s="18">
        <v>9.6999999999999993</v>
      </c>
      <c r="Q1344" s="30">
        <v>2.1</v>
      </c>
      <c r="R1344" s="15">
        <v>55</v>
      </c>
      <c r="S1344" s="28" t="s">
        <v>5420</v>
      </c>
      <c r="T1344" s="31"/>
      <c r="U1344" s="32"/>
      <c r="V1344" s="31"/>
      <c r="W1344" s="16"/>
      <c r="X1344" s="30"/>
      <c r="Y1344" s="227"/>
      <c r="Z1344" s="174"/>
      <c r="AA1344" s="174"/>
      <c r="AB1344" s="28"/>
      <c r="AC1344" s="28"/>
    </row>
    <row r="1345" spans="1:29">
      <c r="A1345" s="5">
        <v>1337</v>
      </c>
      <c r="B1345" s="5" t="s">
        <v>1973</v>
      </c>
      <c r="C1345" s="41" t="s">
        <v>1888</v>
      </c>
      <c r="D1345" s="13">
        <v>1267.558</v>
      </c>
      <c r="E1345" s="13">
        <v>282.98099999999999</v>
      </c>
      <c r="F1345" s="187">
        <v>16.293759999999999</v>
      </c>
      <c r="G1345" s="187">
        <v>47.357799999999997</v>
      </c>
      <c r="H1345" s="16"/>
      <c r="I1345" s="45"/>
      <c r="J1345" s="28" t="s">
        <v>1889</v>
      </c>
      <c r="K1345" s="28" t="s">
        <v>2037</v>
      </c>
      <c r="L1345" s="29" t="s">
        <v>2653</v>
      </c>
      <c r="M1345" s="28" t="s">
        <v>1890</v>
      </c>
      <c r="N1345" s="33"/>
      <c r="O1345" s="28"/>
      <c r="P1345" s="18">
        <v>12.8</v>
      </c>
      <c r="Q1345" s="30">
        <v>1.2</v>
      </c>
      <c r="R1345" s="15">
        <v>40</v>
      </c>
      <c r="S1345" s="28" t="s">
        <v>1491</v>
      </c>
      <c r="T1345" s="31"/>
      <c r="U1345" s="32"/>
      <c r="V1345" s="31"/>
      <c r="W1345" s="16"/>
      <c r="X1345" s="30"/>
      <c r="Y1345" s="227">
        <v>52.7</v>
      </c>
      <c r="Z1345" s="174">
        <v>5.0999999999999996</v>
      </c>
      <c r="AA1345" s="174">
        <v>38</v>
      </c>
      <c r="AB1345" s="28" t="s">
        <v>1491</v>
      </c>
      <c r="AC1345" s="28"/>
    </row>
    <row r="1346" spans="1:29">
      <c r="A1346" s="5">
        <v>1338</v>
      </c>
      <c r="B1346" s="5" t="s">
        <v>1351</v>
      </c>
      <c r="C1346" s="41" t="s">
        <v>4759</v>
      </c>
      <c r="D1346" s="13">
        <v>1276.5029999999999</v>
      </c>
      <c r="E1346" s="13">
        <v>288.93200000000002</v>
      </c>
      <c r="F1346" s="187">
        <v>16.42041</v>
      </c>
      <c r="G1346" s="187">
        <v>47.401829999999997</v>
      </c>
      <c r="H1346" s="16"/>
      <c r="I1346" s="5"/>
      <c r="J1346" s="28" t="s">
        <v>4760</v>
      </c>
      <c r="K1346" s="28" t="s">
        <v>2037</v>
      </c>
      <c r="L1346" s="29" t="s">
        <v>4761</v>
      </c>
      <c r="M1346" s="28" t="s">
        <v>1890</v>
      </c>
      <c r="N1346" s="33"/>
      <c r="O1346" s="28"/>
      <c r="P1346" s="18">
        <v>13.3</v>
      </c>
      <c r="Q1346" s="30">
        <v>1.2</v>
      </c>
      <c r="R1346" s="15">
        <v>54</v>
      </c>
      <c r="S1346" s="28" t="s">
        <v>1491</v>
      </c>
      <c r="T1346" s="31">
        <v>14.5</v>
      </c>
      <c r="U1346" s="32">
        <v>9.899494936611665E-2</v>
      </c>
      <c r="V1346" s="31">
        <v>0.7</v>
      </c>
      <c r="W1346" s="16">
        <v>50</v>
      </c>
      <c r="X1346" s="30"/>
      <c r="Y1346" s="227">
        <v>58.8</v>
      </c>
      <c r="Z1346" s="174">
        <v>5.0999999999999996</v>
      </c>
      <c r="AA1346" s="174">
        <v>47</v>
      </c>
      <c r="AB1346" s="28" t="s">
        <v>1491</v>
      </c>
      <c r="AC1346" s="28"/>
    </row>
    <row r="1347" spans="1:29">
      <c r="A1347" s="5">
        <v>1339</v>
      </c>
      <c r="B1347" s="5" t="s">
        <v>2605</v>
      </c>
      <c r="C1347" s="41" t="s">
        <v>1493</v>
      </c>
      <c r="D1347" s="13">
        <v>1267.558</v>
      </c>
      <c r="E1347" s="13">
        <v>282.98099999999999</v>
      </c>
      <c r="F1347" s="187">
        <v>16.293759999999999</v>
      </c>
      <c r="G1347" s="187">
        <v>47.357799999999997</v>
      </c>
      <c r="H1347" s="16"/>
      <c r="I1347" s="45"/>
      <c r="J1347" s="28" t="s">
        <v>1889</v>
      </c>
      <c r="K1347" s="28" t="s">
        <v>2037</v>
      </c>
      <c r="L1347" s="29" t="s">
        <v>2653</v>
      </c>
      <c r="M1347" s="28" t="s">
        <v>1890</v>
      </c>
      <c r="N1347" s="33"/>
      <c r="O1347" s="28"/>
      <c r="P1347" s="18">
        <v>13.5</v>
      </c>
      <c r="Q1347" s="30">
        <v>1.2</v>
      </c>
      <c r="R1347" s="15">
        <v>38</v>
      </c>
      <c r="S1347" s="28" t="s">
        <v>1491</v>
      </c>
      <c r="T1347" s="31"/>
      <c r="U1347" s="32"/>
      <c r="V1347" s="31"/>
      <c r="W1347" s="16"/>
      <c r="X1347" s="30"/>
      <c r="Y1347" s="227">
        <v>49.7</v>
      </c>
      <c r="Z1347" s="174">
        <v>4.5</v>
      </c>
      <c r="AA1347" s="174">
        <v>39</v>
      </c>
      <c r="AB1347" s="28" t="s">
        <v>1491</v>
      </c>
      <c r="AC1347" s="28"/>
    </row>
    <row r="1348" spans="1:29">
      <c r="A1348" s="5">
        <v>1340</v>
      </c>
      <c r="B1348" s="5" t="s">
        <v>1855</v>
      </c>
      <c r="C1348" s="41" t="s">
        <v>1495</v>
      </c>
      <c r="D1348" s="13">
        <v>1267.558</v>
      </c>
      <c r="E1348" s="13">
        <v>282.98099999999999</v>
      </c>
      <c r="F1348" s="187">
        <v>16.293759999999999</v>
      </c>
      <c r="G1348" s="187">
        <v>47.357799999999997</v>
      </c>
      <c r="H1348" s="16"/>
      <c r="I1348" s="45"/>
      <c r="J1348" s="28" t="s">
        <v>1889</v>
      </c>
      <c r="K1348" s="28" t="s">
        <v>2037</v>
      </c>
      <c r="L1348" s="29" t="s">
        <v>1496</v>
      </c>
      <c r="M1348" s="28" t="s">
        <v>1890</v>
      </c>
      <c r="N1348" s="33"/>
      <c r="O1348" s="28"/>
      <c r="P1348" s="18">
        <v>14.8</v>
      </c>
      <c r="Q1348" s="30">
        <v>1.4</v>
      </c>
      <c r="R1348" s="15">
        <v>45</v>
      </c>
      <c r="S1348" s="28" t="s">
        <v>1491</v>
      </c>
      <c r="T1348" s="31"/>
      <c r="U1348" s="32"/>
      <c r="V1348" s="31"/>
      <c r="W1348" s="16"/>
      <c r="X1348" s="30"/>
      <c r="Y1348" s="227">
        <v>49.8</v>
      </c>
      <c r="Z1348" s="174">
        <v>4.3</v>
      </c>
      <c r="AA1348" s="174">
        <v>50</v>
      </c>
      <c r="AB1348" s="28" t="s">
        <v>1491</v>
      </c>
      <c r="AC1348" s="28"/>
    </row>
    <row r="1349" spans="1:29">
      <c r="A1349" s="5">
        <v>1341</v>
      </c>
      <c r="B1349" s="5" t="s">
        <v>5637</v>
      </c>
      <c r="C1349" s="41" t="s">
        <v>1653</v>
      </c>
      <c r="D1349" s="14">
        <v>921.04499999999996</v>
      </c>
      <c r="E1349" s="14">
        <v>149.35300000000001</v>
      </c>
      <c r="F1349" s="183">
        <v>11.616490000000001</v>
      </c>
      <c r="G1349" s="183">
        <v>46.441369999999999</v>
      </c>
      <c r="H1349" s="16">
        <v>2160</v>
      </c>
      <c r="I1349" s="5">
        <v>2497</v>
      </c>
      <c r="J1349" s="28"/>
      <c r="K1349" s="28" t="s">
        <v>2038</v>
      </c>
      <c r="L1349" s="29" t="s">
        <v>2653</v>
      </c>
      <c r="M1349" s="28" t="s">
        <v>1654</v>
      </c>
      <c r="N1349" s="33"/>
      <c r="O1349" s="28"/>
      <c r="P1349" s="18">
        <v>74.7</v>
      </c>
      <c r="Q1349" s="30">
        <v>8.1</v>
      </c>
      <c r="R1349" s="15">
        <v>31</v>
      </c>
      <c r="S1349" s="28" t="s">
        <v>2363</v>
      </c>
      <c r="T1349" s="31">
        <v>10.8</v>
      </c>
      <c r="U1349" s="32">
        <v>0.20981989954220842</v>
      </c>
      <c r="V1349" s="31">
        <v>1.9</v>
      </c>
      <c r="W1349" s="16">
        <v>82</v>
      </c>
      <c r="X1349" s="30"/>
      <c r="Y1349" s="227"/>
      <c r="Z1349" s="174"/>
      <c r="AA1349" s="174"/>
      <c r="AB1349" s="28"/>
      <c r="AC1349" s="28" t="s">
        <v>2364</v>
      </c>
    </row>
    <row r="1350" spans="1:29">
      <c r="A1350" s="5">
        <v>1342</v>
      </c>
      <c r="B1350" s="5" t="s">
        <v>1766</v>
      </c>
      <c r="C1350" s="41" t="s">
        <v>2360</v>
      </c>
      <c r="D1350" s="14">
        <v>915.67100000000005</v>
      </c>
      <c r="E1350" s="14">
        <v>150.93</v>
      </c>
      <c r="F1350" s="187">
        <v>11.547750000000001</v>
      </c>
      <c r="G1350" s="187">
        <v>46.435270000000003</v>
      </c>
      <c r="H1350" s="16">
        <v>1275</v>
      </c>
      <c r="I1350" s="5">
        <v>1265</v>
      </c>
      <c r="J1350" s="28"/>
      <c r="K1350" s="28" t="s">
        <v>2038</v>
      </c>
      <c r="L1350" s="29" t="s">
        <v>2361</v>
      </c>
      <c r="M1350" s="28" t="s">
        <v>2362</v>
      </c>
      <c r="N1350" s="33"/>
      <c r="O1350" s="28"/>
      <c r="P1350" s="18">
        <v>84.2</v>
      </c>
      <c r="Q1350" s="30">
        <v>12.7</v>
      </c>
      <c r="R1350" s="15">
        <v>20</v>
      </c>
      <c r="S1350" s="28" t="s">
        <v>2363</v>
      </c>
      <c r="T1350" s="31">
        <v>10.6</v>
      </c>
      <c r="U1350" s="32">
        <v>0.29417420270727607</v>
      </c>
      <c r="V1350" s="31">
        <v>1.5</v>
      </c>
      <c r="W1350" s="16">
        <v>26</v>
      </c>
      <c r="X1350" s="30"/>
      <c r="Y1350" s="227"/>
      <c r="Z1350" s="174"/>
      <c r="AA1350" s="174"/>
      <c r="AB1350" s="28"/>
      <c r="AC1350" s="28" t="s">
        <v>2364</v>
      </c>
    </row>
    <row r="1351" spans="1:29">
      <c r="A1351" s="5">
        <v>1343</v>
      </c>
      <c r="B1351" s="5" t="s">
        <v>1986</v>
      </c>
      <c r="C1351" s="41" t="s">
        <v>2877</v>
      </c>
      <c r="D1351" s="14">
        <v>905.71199999999999</v>
      </c>
      <c r="E1351" s="14">
        <v>142.446</v>
      </c>
      <c r="F1351" s="187">
        <v>11.412750000000001</v>
      </c>
      <c r="G1351" s="187">
        <v>46.363669999999999</v>
      </c>
      <c r="H1351" s="16">
        <v>1450</v>
      </c>
      <c r="I1351" s="5">
        <v>1510</v>
      </c>
      <c r="J1351" s="28"/>
      <c r="K1351" s="28" t="s">
        <v>2038</v>
      </c>
      <c r="L1351" s="29" t="s">
        <v>2361</v>
      </c>
      <c r="M1351" s="28" t="s">
        <v>2362</v>
      </c>
      <c r="N1351" s="33"/>
      <c r="O1351" s="28"/>
      <c r="P1351" s="18">
        <v>148.19999999999999</v>
      </c>
      <c r="Q1351" s="30">
        <v>7.5</v>
      </c>
      <c r="R1351" s="15">
        <v>21</v>
      </c>
      <c r="S1351" s="28" t="s">
        <v>2363</v>
      </c>
      <c r="T1351" s="31">
        <v>11.9</v>
      </c>
      <c r="U1351" s="32">
        <v>0.1209415795813904</v>
      </c>
      <c r="V1351" s="31">
        <v>1.4</v>
      </c>
      <c r="W1351" s="16">
        <v>134</v>
      </c>
      <c r="X1351" s="30"/>
      <c r="Y1351" s="227"/>
      <c r="Z1351" s="174"/>
      <c r="AA1351" s="174"/>
      <c r="AB1351" s="28"/>
      <c r="AC1351" s="28"/>
    </row>
    <row r="1352" spans="1:29">
      <c r="A1352" s="5">
        <v>1344</v>
      </c>
      <c r="B1352" s="5" t="s">
        <v>1989</v>
      </c>
      <c r="C1352" s="41" t="s">
        <v>2616</v>
      </c>
      <c r="D1352" s="14">
        <v>905.25400000000002</v>
      </c>
      <c r="E1352" s="14">
        <v>142.327</v>
      </c>
      <c r="F1352" s="187">
        <v>11.40673</v>
      </c>
      <c r="G1352" s="187">
        <v>46.362810000000003</v>
      </c>
      <c r="H1352" s="16">
        <v>1400</v>
      </c>
      <c r="I1352" s="5">
        <v>1442</v>
      </c>
      <c r="J1352" s="28"/>
      <c r="K1352" s="28" t="s">
        <v>2038</v>
      </c>
      <c r="L1352" s="29" t="s">
        <v>2361</v>
      </c>
      <c r="M1352" s="28" t="s">
        <v>2362</v>
      </c>
      <c r="N1352" s="33"/>
      <c r="O1352" s="28"/>
      <c r="P1352" s="18">
        <v>154.19999999999999</v>
      </c>
      <c r="Q1352" s="30">
        <v>7.8</v>
      </c>
      <c r="R1352" s="15">
        <v>20</v>
      </c>
      <c r="S1352" s="28" t="s">
        <v>2363</v>
      </c>
      <c r="T1352" s="31">
        <v>12</v>
      </c>
      <c r="U1352" s="32">
        <v>0.11272429603813559</v>
      </c>
      <c r="V1352" s="31">
        <v>1.3</v>
      </c>
      <c r="W1352" s="16">
        <v>133</v>
      </c>
      <c r="X1352" s="30"/>
      <c r="Y1352" s="227"/>
      <c r="Z1352" s="174"/>
      <c r="AA1352" s="174"/>
      <c r="AB1352" s="28"/>
      <c r="AC1352" s="28"/>
    </row>
    <row r="1353" spans="1:29">
      <c r="A1353" s="5">
        <v>1345</v>
      </c>
      <c r="B1353" s="5" t="s">
        <v>4895</v>
      </c>
      <c r="C1353" s="41" t="s">
        <v>2879</v>
      </c>
      <c r="D1353" s="14">
        <v>917.06100000000004</v>
      </c>
      <c r="E1353" s="14">
        <v>151.68199999999999</v>
      </c>
      <c r="F1353" s="187">
        <v>11.566330000000001</v>
      </c>
      <c r="G1353" s="187">
        <v>46.441369999999999</v>
      </c>
      <c r="H1353" s="16">
        <v>1450</v>
      </c>
      <c r="I1353" s="5">
        <v>1491</v>
      </c>
      <c r="J1353" s="28"/>
      <c r="K1353" s="28" t="s">
        <v>2038</v>
      </c>
      <c r="L1353" s="29" t="s">
        <v>2361</v>
      </c>
      <c r="M1353" s="28" t="s">
        <v>2362</v>
      </c>
      <c r="N1353" s="33"/>
      <c r="O1353" s="28"/>
      <c r="P1353" s="18">
        <v>165.6</v>
      </c>
      <c r="Q1353" s="30">
        <v>7.3</v>
      </c>
      <c r="R1353" s="15">
        <v>20</v>
      </c>
      <c r="S1353" s="28" t="s">
        <v>2363</v>
      </c>
      <c r="T1353" s="31">
        <v>9.8000000000000007</v>
      </c>
      <c r="U1353" s="32">
        <v>0.2032002032003048</v>
      </c>
      <c r="V1353" s="31">
        <v>1.6</v>
      </c>
      <c r="W1353" s="16">
        <v>62</v>
      </c>
      <c r="X1353" s="30"/>
      <c r="Y1353" s="227"/>
      <c r="Z1353" s="174"/>
      <c r="AA1353" s="174"/>
      <c r="AB1353" s="28"/>
      <c r="AC1353" s="28"/>
    </row>
    <row r="1354" spans="1:29">
      <c r="A1354" s="5">
        <v>1346</v>
      </c>
      <c r="B1354" s="5" t="s">
        <v>1769</v>
      </c>
      <c r="C1354" s="41">
        <v>16</v>
      </c>
      <c r="D1354" s="13">
        <v>1131.771</v>
      </c>
      <c r="E1354" s="13">
        <v>328.447</v>
      </c>
      <c r="F1354" s="186">
        <v>14.55822</v>
      </c>
      <c r="G1354" s="186">
        <v>47.88899</v>
      </c>
      <c r="H1354" s="15">
        <v>460</v>
      </c>
      <c r="I1354" s="5">
        <v>545</v>
      </c>
      <c r="J1354" s="28" t="s">
        <v>5113</v>
      </c>
      <c r="K1354" s="28" t="s">
        <v>2038</v>
      </c>
      <c r="L1354" s="29" t="s">
        <v>5590</v>
      </c>
      <c r="M1354" s="29" t="s">
        <v>5591</v>
      </c>
      <c r="O1354" s="29"/>
      <c r="P1354" s="18">
        <v>31</v>
      </c>
      <c r="Q1354" s="30">
        <v>2.5</v>
      </c>
      <c r="R1354" s="15" t="s">
        <v>782</v>
      </c>
      <c r="S1354" s="28" t="s">
        <v>1468</v>
      </c>
      <c r="T1354" s="31"/>
      <c r="U1354" s="32"/>
      <c r="V1354" s="31"/>
      <c r="W1354" s="16"/>
      <c r="X1354" s="30"/>
      <c r="Y1354" s="227"/>
      <c r="Z1354" s="174"/>
      <c r="AA1354" s="174"/>
      <c r="AB1354" s="28"/>
      <c r="AC1354" s="28" t="s">
        <v>5382</v>
      </c>
    </row>
    <row r="1355" spans="1:29">
      <c r="A1355" s="5">
        <v>1347</v>
      </c>
      <c r="B1355" s="5" t="s">
        <v>2717</v>
      </c>
      <c r="C1355" s="41">
        <v>26</v>
      </c>
      <c r="D1355" s="13">
        <v>1025.4880000000001</v>
      </c>
      <c r="E1355" s="13">
        <v>340.11500000000001</v>
      </c>
      <c r="F1355" s="186">
        <v>13.152200000000001</v>
      </c>
      <c r="G1355" s="186">
        <v>48.071759999999998</v>
      </c>
      <c r="H1355" s="15">
        <v>-1228</v>
      </c>
      <c r="I1355" s="45">
        <v>472</v>
      </c>
      <c r="J1355" s="28" t="s">
        <v>1465</v>
      </c>
      <c r="K1355" s="28" t="s">
        <v>2038</v>
      </c>
      <c r="L1355" s="29" t="s">
        <v>1466</v>
      </c>
      <c r="M1355" s="29" t="s">
        <v>1467</v>
      </c>
      <c r="O1355" s="29"/>
      <c r="P1355" s="18">
        <v>39</v>
      </c>
      <c r="Q1355" s="30">
        <v>5.9</v>
      </c>
      <c r="R1355" s="15" t="s">
        <v>456</v>
      </c>
      <c r="S1355" s="28" t="s">
        <v>1468</v>
      </c>
      <c r="T1355" s="31"/>
      <c r="U1355" s="32"/>
      <c r="V1355" s="31"/>
      <c r="W1355" s="16"/>
      <c r="X1355" s="30"/>
      <c r="Y1355" s="227"/>
      <c r="Z1355" s="174"/>
      <c r="AA1355" s="174"/>
      <c r="AB1355" s="28"/>
      <c r="AC1355" s="28"/>
    </row>
    <row r="1356" spans="1:29">
      <c r="A1356" s="5">
        <v>1348</v>
      </c>
      <c r="B1356" s="5" t="s">
        <v>4881</v>
      </c>
      <c r="C1356" s="41">
        <v>25</v>
      </c>
      <c r="D1356" s="13">
        <v>1036.021</v>
      </c>
      <c r="E1356" s="13">
        <v>335.45</v>
      </c>
      <c r="F1356" s="186">
        <v>13.288460000000001</v>
      </c>
      <c r="G1356" s="186">
        <v>48.022939999999998</v>
      </c>
      <c r="H1356" s="15">
        <v>-1271</v>
      </c>
      <c r="I1356" s="5"/>
      <c r="J1356" s="28" t="s">
        <v>1311</v>
      </c>
      <c r="K1356" s="28" t="s">
        <v>2038</v>
      </c>
      <c r="L1356" s="29" t="s">
        <v>1466</v>
      </c>
      <c r="M1356" s="29" t="s">
        <v>1467</v>
      </c>
      <c r="O1356" s="29"/>
      <c r="P1356" s="18">
        <v>42</v>
      </c>
      <c r="Q1356" s="30">
        <v>6.3</v>
      </c>
      <c r="R1356" s="15" t="s">
        <v>456</v>
      </c>
      <c r="S1356" s="28" t="s">
        <v>1468</v>
      </c>
      <c r="T1356" s="31"/>
      <c r="U1356" s="32"/>
      <c r="V1356" s="31"/>
      <c r="W1356" s="16"/>
      <c r="X1356" s="30"/>
      <c r="Y1356" s="227"/>
      <c r="Z1356" s="174"/>
      <c r="AA1356" s="174"/>
      <c r="AB1356" s="28"/>
      <c r="AC1356" s="28"/>
    </row>
    <row r="1357" spans="1:29">
      <c r="A1357" s="5">
        <v>1349</v>
      </c>
      <c r="B1357" s="5" t="s">
        <v>1655</v>
      </c>
      <c r="C1357" s="41">
        <v>10</v>
      </c>
      <c r="D1357" s="13">
        <v>1049.134</v>
      </c>
      <c r="E1357" s="13">
        <v>302.83199999999999</v>
      </c>
      <c r="F1357" s="186">
        <v>13.43033</v>
      </c>
      <c r="G1357" s="186">
        <v>47.721559999999997</v>
      </c>
      <c r="H1357" s="15">
        <v>560</v>
      </c>
      <c r="I1357" s="5">
        <v>545</v>
      </c>
      <c r="J1357" s="28" t="s">
        <v>5701</v>
      </c>
      <c r="K1357" s="28" t="s">
        <v>2038</v>
      </c>
      <c r="L1357" s="29" t="s">
        <v>4262</v>
      </c>
      <c r="M1357" s="29" t="s">
        <v>5256</v>
      </c>
      <c r="O1357" s="29"/>
      <c r="P1357" s="18">
        <v>44</v>
      </c>
      <c r="Q1357" s="30">
        <v>6.6</v>
      </c>
      <c r="R1357" s="15" t="s">
        <v>1759</v>
      </c>
      <c r="S1357" s="28" t="s">
        <v>1468</v>
      </c>
      <c r="T1357" s="31"/>
      <c r="U1357" s="32"/>
      <c r="V1357" s="31"/>
      <c r="W1357" s="16"/>
      <c r="X1357" s="30"/>
      <c r="Y1357" s="227"/>
      <c r="Z1357" s="174"/>
      <c r="AA1357" s="174"/>
      <c r="AB1357" s="28"/>
      <c r="AC1357" s="28"/>
    </row>
    <row r="1358" spans="1:29">
      <c r="A1358" s="5">
        <v>1350</v>
      </c>
      <c r="B1358" s="5" t="s">
        <v>4897</v>
      </c>
      <c r="C1358" s="41">
        <v>11</v>
      </c>
      <c r="D1358" s="13">
        <v>1052.364</v>
      </c>
      <c r="E1358" s="13">
        <v>300.267</v>
      </c>
      <c r="F1358" s="186">
        <v>13.47063</v>
      </c>
      <c r="G1358" s="186">
        <v>47.696330000000003</v>
      </c>
      <c r="H1358" s="15">
        <v>840</v>
      </c>
      <c r="I1358" s="5">
        <v>1113</v>
      </c>
      <c r="J1358" s="28" t="s">
        <v>2472</v>
      </c>
      <c r="K1358" s="28" t="s">
        <v>2038</v>
      </c>
      <c r="L1358" s="29" t="s">
        <v>4262</v>
      </c>
      <c r="M1358" s="29" t="s">
        <v>5256</v>
      </c>
      <c r="O1358" s="29"/>
      <c r="P1358" s="18">
        <v>50</v>
      </c>
      <c r="Q1358" s="30">
        <v>7.5</v>
      </c>
      <c r="R1358" s="15" t="s">
        <v>1759</v>
      </c>
      <c r="S1358" s="28" t="s">
        <v>1468</v>
      </c>
      <c r="T1358" s="31"/>
      <c r="U1358" s="32"/>
      <c r="V1358" s="31"/>
      <c r="W1358" s="16"/>
      <c r="X1358" s="30"/>
      <c r="Y1358" s="227"/>
      <c r="Z1358" s="174"/>
      <c r="AA1358" s="174"/>
      <c r="AB1358" s="28"/>
      <c r="AC1358" s="28" t="s">
        <v>2473</v>
      </c>
    </row>
    <row r="1359" spans="1:29">
      <c r="A1359" s="5">
        <v>1351</v>
      </c>
      <c r="B1359" s="5" t="s">
        <v>1354</v>
      </c>
      <c r="C1359" s="41">
        <v>27</v>
      </c>
      <c r="D1359" s="13">
        <v>1025.4880000000001</v>
      </c>
      <c r="E1359" s="13">
        <v>340.11500000000001</v>
      </c>
      <c r="F1359" s="186">
        <v>13.152200000000001</v>
      </c>
      <c r="G1359" s="186">
        <v>48.071759999999998</v>
      </c>
      <c r="H1359" s="15">
        <v>-1695</v>
      </c>
      <c r="I1359" s="45">
        <v>472</v>
      </c>
      <c r="J1359" s="28" t="s">
        <v>1465</v>
      </c>
      <c r="K1359" s="28" t="s">
        <v>2038</v>
      </c>
      <c r="L1359" s="29" t="s">
        <v>1466</v>
      </c>
      <c r="M1359" s="29" t="s">
        <v>1658</v>
      </c>
      <c r="O1359" s="29"/>
      <c r="P1359" s="18">
        <v>53</v>
      </c>
      <c r="Q1359" s="30">
        <v>8</v>
      </c>
      <c r="R1359" s="15" t="s">
        <v>456</v>
      </c>
      <c r="S1359" s="28" t="s">
        <v>1468</v>
      </c>
      <c r="T1359" s="31"/>
      <c r="U1359" s="32"/>
      <c r="V1359" s="31"/>
      <c r="W1359" s="16"/>
      <c r="X1359" s="30"/>
      <c r="Y1359" s="227"/>
      <c r="Z1359" s="174"/>
      <c r="AA1359" s="174"/>
      <c r="AB1359" s="28"/>
      <c r="AC1359" s="28"/>
    </row>
    <row r="1360" spans="1:29">
      <c r="A1360" s="5">
        <v>1352</v>
      </c>
      <c r="B1360" s="5" t="s">
        <v>2459</v>
      </c>
      <c r="C1360" s="41">
        <v>28</v>
      </c>
      <c r="D1360" s="13">
        <v>1027.586</v>
      </c>
      <c r="E1360" s="13">
        <v>340.98700000000002</v>
      </c>
      <c r="F1360" s="185">
        <v>13.18113</v>
      </c>
      <c r="G1360" s="185">
        <v>48.078200000000002</v>
      </c>
      <c r="H1360" s="15">
        <v>-1466</v>
      </c>
      <c r="I1360" s="5"/>
      <c r="J1360" s="28" t="s">
        <v>1316</v>
      </c>
      <c r="K1360" s="28" t="s">
        <v>2038</v>
      </c>
      <c r="L1360" s="29" t="s">
        <v>1466</v>
      </c>
      <c r="M1360" s="29" t="s">
        <v>1658</v>
      </c>
      <c r="O1360" s="29"/>
      <c r="P1360" s="18">
        <v>56</v>
      </c>
      <c r="Q1360" s="30">
        <v>8.4</v>
      </c>
      <c r="R1360" s="15" t="s">
        <v>456</v>
      </c>
      <c r="S1360" s="28" t="s">
        <v>1468</v>
      </c>
      <c r="T1360" s="31"/>
      <c r="U1360" s="32"/>
      <c r="V1360" s="31"/>
      <c r="W1360" s="16"/>
      <c r="X1360" s="30"/>
      <c r="Y1360" s="227"/>
      <c r="Z1360" s="174"/>
      <c r="AA1360" s="174"/>
      <c r="AB1360" s="28"/>
      <c r="AC1360" s="28"/>
    </row>
    <row r="1361" spans="1:29">
      <c r="A1361" s="5">
        <v>1353</v>
      </c>
      <c r="B1361" s="5" t="s">
        <v>1977</v>
      </c>
      <c r="C1361" s="41">
        <v>2</v>
      </c>
      <c r="D1361" s="13">
        <v>1027.7560000000001</v>
      </c>
      <c r="E1361" s="13">
        <v>274.23200000000003</v>
      </c>
      <c r="F1361" s="186">
        <v>13.11856</v>
      </c>
      <c r="G1361" s="186">
        <v>47.47936</v>
      </c>
      <c r="H1361" s="15">
        <v>895</v>
      </c>
      <c r="I1361" s="5">
        <v>812</v>
      </c>
      <c r="J1361" s="28" t="s">
        <v>2986</v>
      </c>
      <c r="K1361" s="28" t="s">
        <v>2038</v>
      </c>
      <c r="L1361" s="29" t="s">
        <v>2987</v>
      </c>
      <c r="M1361" s="29" t="s">
        <v>2747</v>
      </c>
      <c r="O1361" s="29"/>
      <c r="P1361" s="18">
        <v>67</v>
      </c>
      <c r="Q1361" s="30">
        <v>10</v>
      </c>
      <c r="R1361" s="15" t="s">
        <v>1759</v>
      </c>
      <c r="S1361" s="28" t="s">
        <v>1468</v>
      </c>
      <c r="T1361" s="31"/>
      <c r="U1361" s="32"/>
      <c r="V1361" s="31"/>
      <c r="W1361" s="16"/>
      <c r="X1361" s="30"/>
      <c r="Y1361" s="227"/>
      <c r="Z1361" s="174"/>
      <c r="AA1361" s="174"/>
      <c r="AB1361" s="28"/>
      <c r="AC1361" s="28"/>
    </row>
    <row r="1362" spans="1:29">
      <c r="A1362" s="5">
        <v>1354</v>
      </c>
      <c r="B1362" s="5" t="s">
        <v>1657</v>
      </c>
      <c r="C1362" s="41">
        <v>7</v>
      </c>
      <c r="D1362" s="13">
        <v>1047.385</v>
      </c>
      <c r="E1362" s="13">
        <v>312.26499999999999</v>
      </c>
      <c r="F1362" s="186">
        <v>13.41667</v>
      </c>
      <c r="G1362" s="186">
        <v>47.807340000000003</v>
      </c>
      <c r="H1362" s="15">
        <v>505</v>
      </c>
      <c r="I1362" s="5">
        <v>485</v>
      </c>
      <c r="J1362" s="28" t="s">
        <v>3203</v>
      </c>
      <c r="K1362" s="28" t="s">
        <v>2038</v>
      </c>
      <c r="L1362" s="29" t="s">
        <v>4262</v>
      </c>
      <c r="M1362" s="29" t="s">
        <v>5813</v>
      </c>
      <c r="O1362" s="29"/>
      <c r="P1362" s="18">
        <v>106</v>
      </c>
      <c r="Q1362" s="30">
        <v>16</v>
      </c>
      <c r="R1362" s="15" t="s">
        <v>1759</v>
      </c>
      <c r="S1362" s="28" t="s">
        <v>1468</v>
      </c>
      <c r="T1362" s="31"/>
      <c r="U1362" s="32"/>
      <c r="V1362" s="31"/>
      <c r="W1362" s="16"/>
      <c r="X1362" s="30"/>
      <c r="Y1362" s="227"/>
      <c r="Z1362" s="174"/>
      <c r="AA1362" s="174"/>
      <c r="AB1362" s="28"/>
      <c r="AC1362" s="28" t="s">
        <v>5814</v>
      </c>
    </row>
    <row r="1363" spans="1:29">
      <c r="A1363" s="5">
        <v>1355</v>
      </c>
      <c r="B1363" s="5" t="s">
        <v>2719</v>
      </c>
      <c r="C1363" s="41">
        <v>21</v>
      </c>
      <c r="D1363" s="13">
        <v>1034.5119999999999</v>
      </c>
      <c r="E1363" s="13">
        <v>289.30200000000002</v>
      </c>
      <c r="F1363" s="186">
        <v>13.22268</v>
      </c>
      <c r="G1363" s="186">
        <v>47.61009</v>
      </c>
      <c r="H1363" s="15">
        <v>900</v>
      </c>
      <c r="I1363" s="5">
        <v>905</v>
      </c>
      <c r="J1363" s="28" t="s">
        <v>2996</v>
      </c>
      <c r="K1363" s="28" t="s">
        <v>2038</v>
      </c>
      <c r="L1363" s="29" t="s">
        <v>2761</v>
      </c>
      <c r="M1363" s="29" t="s">
        <v>2272</v>
      </c>
      <c r="O1363" s="29"/>
      <c r="P1363" s="18">
        <v>143</v>
      </c>
      <c r="Q1363" s="30">
        <v>21</v>
      </c>
      <c r="R1363" s="15" t="s">
        <v>1759</v>
      </c>
      <c r="S1363" s="28" t="s">
        <v>1468</v>
      </c>
      <c r="T1363" s="31"/>
      <c r="U1363" s="32"/>
      <c r="V1363" s="31"/>
      <c r="W1363" s="16"/>
      <c r="X1363" s="30"/>
      <c r="Y1363" s="227"/>
      <c r="Z1363" s="174"/>
      <c r="AA1363" s="174"/>
      <c r="AB1363" s="28"/>
      <c r="AC1363" s="28" t="s">
        <v>2023</v>
      </c>
    </row>
    <row r="1364" spans="1:29">
      <c r="A1364" s="5">
        <v>1356</v>
      </c>
      <c r="B1364" s="5" t="s">
        <v>2963</v>
      </c>
      <c r="C1364" s="41">
        <v>8</v>
      </c>
      <c r="D1364" s="13">
        <v>1048.337</v>
      </c>
      <c r="E1364" s="13">
        <v>309.88200000000001</v>
      </c>
      <c r="F1364" s="186">
        <v>13.426909999999999</v>
      </c>
      <c r="G1364" s="186">
        <v>47.785319999999999</v>
      </c>
      <c r="H1364" s="15">
        <v>630</v>
      </c>
      <c r="I1364" s="5">
        <v>1039</v>
      </c>
      <c r="J1364" s="28" t="s">
        <v>5307</v>
      </c>
      <c r="K1364" s="28" t="s">
        <v>2038</v>
      </c>
      <c r="L1364" s="29" t="s">
        <v>5308</v>
      </c>
      <c r="M1364" s="29" t="s">
        <v>5999</v>
      </c>
      <c r="O1364" s="29"/>
      <c r="P1364" s="18">
        <v>149</v>
      </c>
      <c r="Q1364" s="30">
        <v>22</v>
      </c>
      <c r="R1364" s="15" t="s">
        <v>782</v>
      </c>
      <c r="S1364" s="28" t="s">
        <v>1468</v>
      </c>
      <c r="T1364" s="31"/>
      <c r="U1364" s="32"/>
      <c r="V1364" s="31"/>
      <c r="W1364" s="16"/>
      <c r="X1364" s="30"/>
      <c r="Y1364" s="227"/>
      <c r="Z1364" s="174"/>
      <c r="AA1364" s="174"/>
      <c r="AB1364" s="28"/>
      <c r="AC1364" s="28"/>
    </row>
    <row r="1365" spans="1:29">
      <c r="A1365" s="5">
        <v>1357</v>
      </c>
      <c r="B1365" s="5" t="s">
        <v>1979</v>
      </c>
      <c r="C1365" s="41">
        <v>22</v>
      </c>
      <c r="D1365" s="13">
        <v>1015.022</v>
      </c>
      <c r="E1365" s="13">
        <v>322.30799999999999</v>
      </c>
      <c r="F1365" s="186">
        <v>12.99521</v>
      </c>
      <c r="G1365" s="186">
        <v>47.918810000000001</v>
      </c>
      <c r="H1365" s="15">
        <v>550</v>
      </c>
      <c r="I1365" s="5">
        <v>678</v>
      </c>
      <c r="J1365" s="28" t="s">
        <v>5425</v>
      </c>
      <c r="K1365" s="28" t="s">
        <v>2038</v>
      </c>
      <c r="L1365" s="29" t="s">
        <v>5590</v>
      </c>
      <c r="M1365" s="29" t="s">
        <v>5698</v>
      </c>
      <c r="O1365" s="29"/>
      <c r="P1365" s="18">
        <v>166</v>
      </c>
      <c r="Q1365" s="30">
        <v>13</v>
      </c>
      <c r="R1365" s="15" t="s">
        <v>782</v>
      </c>
      <c r="S1365" s="28" t="s">
        <v>1468</v>
      </c>
      <c r="T1365" s="31"/>
      <c r="U1365" s="32"/>
      <c r="V1365" s="31"/>
      <c r="W1365" s="16"/>
      <c r="X1365" s="30"/>
      <c r="Y1365" s="227"/>
      <c r="Z1365" s="174"/>
      <c r="AA1365" s="174"/>
      <c r="AB1365" s="28"/>
      <c r="AC1365" s="28" t="s">
        <v>5699</v>
      </c>
    </row>
    <row r="1366" spans="1:29">
      <c r="A1366" s="5">
        <v>1358</v>
      </c>
      <c r="B1366" s="5" t="s">
        <v>1312</v>
      </c>
      <c r="C1366" s="41">
        <v>15</v>
      </c>
      <c r="D1366" s="13">
        <v>1029.6569999999999</v>
      </c>
      <c r="E1366" s="13">
        <v>288.07499999999999</v>
      </c>
      <c r="F1366" s="186">
        <v>13.1571</v>
      </c>
      <c r="G1366" s="186">
        <v>47.602290000000004</v>
      </c>
      <c r="H1366" s="15">
        <v>600</v>
      </c>
      <c r="I1366" s="5">
        <v>465</v>
      </c>
      <c r="J1366" s="28" t="s">
        <v>5295</v>
      </c>
      <c r="K1366" s="28" t="s">
        <v>2038</v>
      </c>
      <c r="L1366" s="29" t="s">
        <v>3007</v>
      </c>
      <c r="M1366" s="29" t="s">
        <v>5296</v>
      </c>
      <c r="O1366" s="29"/>
      <c r="P1366" s="18">
        <v>192</v>
      </c>
      <c r="Q1366" s="30">
        <v>29</v>
      </c>
      <c r="R1366" s="15" t="s">
        <v>1759</v>
      </c>
      <c r="S1366" s="28" t="s">
        <v>1468</v>
      </c>
      <c r="T1366" s="31"/>
      <c r="U1366" s="32"/>
      <c r="V1366" s="31"/>
      <c r="W1366" s="16"/>
      <c r="X1366" s="30"/>
      <c r="Y1366" s="227"/>
      <c r="Z1366" s="174"/>
      <c r="AA1366" s="174"/>
      <c r="AB1366" s="28"/>
      <c r="AC1366" s="28"/>
    </row>
    <row r="1367" spans="1:29">
      <c r="A1367" s="5">
        <v>1359</v>
      </c>
      <c r="B1367" s="5" t="s">
        <v>2857</v>
      </c>
      <c r="C1367" s="28" t="s">
        <v>1817</v>
      </c>
      <c r="D1367" s="13">
        <v>1083.894</v>
      </c>
      <c r="E1367" s="13">
        <v>150.923</v>
      </c>
      <c r="F1367" s="185">
        <v>13.72973</v>
      </c>
      <c r="G1367" s="185">
        <v>47.334859999999999</v>
      </c>
      <c r="H1367" s="15">
        <v>1010</v>
      </c>
      <c r="I1367" s="5">
        <v>1510</v>
      </c>
      <c r="J1367" s="28" t="s">
        <v>1818</v>
      </c>
      <c r="K1367" s="28" t="s">
        <v>2038</v>
      </c>
      <c r="L1367" s="29" t="s">
        <v>1819</v>
      </c>
      <c r="M1367" s="28" t="s">
        <v>2044</v>
      </c>
      <c r="N1367" s="33"/>
      <c r="O1367" s="28"/>
      <c r="P1367" s="18">
        <v>14.4</v>
      </c>
      <c r="Q1367" s="30">
        <v>1.1000000000000001</v>
      </c>
      <c r="R1367" s="15" t="s">
        <v>1820</v>
      </c>
      <c r="S1367" s="28" t="s">
        <v>5501</v>
      </c>
      <c r="T1367" s="31"/>
      <c r="U1367" s="17"/>
      <c r="V1367" s="31"/>
      <c r="W1367" s="16"/>
      <c r="X1367" s="30"/>
      <c r="Y1367" s="227"/>
      <c r="Z1367" s="174"/>
      <c r="AA1367" s="174"/>
      <c r="AB1367" s="28"/>
      <c r="AC1367" s="28"/>
    </row>
    <row r="1368" spans="1:29">
      <c r="A1368" s="5">
        <v>1360</v>
      </c>
      <c r="B1368" s="5" t="s">
        <v>2748</v>
      </c>
      <c r="C1368" s="28" t="s">
        <v>3093</v>
      </c>
      <c r="D1368" s="13">
        <v>1097.4749999999999</v>
      </c>
      <c r="E1368" s="13">
        <v>264.76499999999999</v>
      </c>
      <c r="F1368" s="185">
        <v>14.029730000000001</v>
      </c>
      <c r="G1368" s="185">
        <v>47.345410000000001</v>
      </c>
      <c r="H1368" s="15">
        <v>1330</v>
      </c>
      <c r="I1368" s="5">
        <v>1007</v>
      </c>
      <c r="J1368" s="28" t="s">
        <v>3094</v>
      </c>
      <c r="K1368" s="28" t="s">
        <v>2038</v>
      </c>
      <c r="L1368" s="29" t="s">
        <v>4821</v>
      </c>
      <c r="M1368" s="28" t="s">
        <v>5384</v>
      </c>
      <c r="N1368" s="33"/>
      <c r="O1368" s="28"/>
      <c r="P1368" s="18">
        <v>15.4</v>
      </c>
      <c r="Q1368" s="30">
        <v>1.3</v>
      </c>
      <c r="R1368" s="15" t="s">
        <v>1838</v>
      </c>
      <c r="S1368" s="28" t="s">
        <v>5501</v>
      </c>
      <c r="T1368" s="31"/>
      <c r="U1368" s="17"/>
      <c r="V1368" s="31"/>
      <c r="W1368" s="16"/>
      <c r="X1368" s="30"/>
      <c r="Y1368" s="227"/>
      <c r="Z1368" s="174"/>
      <c r="AA1368" s="174"/>
      <c r="AB1368" s="28"/>
      <c r="AC1368" s="28"/>
    </row>
    <row r="1369" spans="1:29">
      <c r="A1369" s="5">
        <v>1361</v>
      </c>
      <c r="B1369" s="5" t="s">
        <v>1842</v>
      </c>
      <c r="C1369" s="28" t="s">
        <v>1810</v>
      </c>
      <c r="D1369" s="13">
        <v>1090.778</v>
      </c>
      <c r="E1369" s="13">
        <v>266.71199999999999</v>
      </c>
      <c r="F1369" s="185">
        <v>13.94354</v>
      </c>
      <c r="G1369" s="185">
        <v>47.367890000000003</v>
      </c>
      <c r="H1369" s="15">
        <v>990</v>
      </c>
      <c r="I1369" s="5">
        <v>1182</v>
      </c>
      <c r="J1369" s="28" t="s">
        <v>2043</v>
      </c>
      <c r="K1369" s="28" t="s">
        <v>2038</v>
      </c>
      <c r="L1369" s="29" t="s">
        <v>5590</v>
      </c>
      <c r="M1369" s="28" t="s">
        <v>2044</v>
      </c>
      <c r="N1369" s="33"/>
      <c r="O1369" s="28"/>
      <c r="P1369" s="18">
        <v>16</v>
      </c>
      <c r="Q1369" s="30">
        <v>1.6</v>
      </c>
      <c r="R1369" s="15" t="s">
        <v>1749</v>
      </c>
      <c r="S1369" s="28" t="s">
        <v>5501</v>
      </c>
      <c r="T1369" s="31"/>
      <c r="U1369" s="17"/>
      <c r="V1369" s="31"/>
      <c r="W1369" s="16"/>
      <c r="X1369" s="30"/>
      <c r="Y1369" s="227"/>
      <c r="Z1369" s="174"/>
      <c r="AA1369" s="174"/>
      <c r="AB1369" s="28"/>
      <c r="AC1369" s="28"/>
    </row>
    <row r="1370" spans="1:29">
      <c r="A1370" s="5">
        <v>1362</v>
      </c>
      <c r="B1370" s="5" t="s">
        <v>1806</v>
      </c>
      <c r="C1370" s="28" t="s">
        <v>1829</v>
      </c>
      <c r="D1370" s="13">
        <v>1070.3109999999999</v>
      </c>
      <c r="E1370" s="13">
        <v>223.60499999999999</v>
      </c>
      <c r="F1370" s="185">
        <v>13.62838</v>
      </c>
      <c r="G1370" s="185">
        <v>46.99633</v>
      </c>
      <c r="H1370" s="15">
        <v>1120</v>
      </c>
      <c r="I1370" s="5">
        <v>1275</v>
      </c>
      <c r="J1370" s="28" t="s">
        <v>1830</v>
      </c>
      <c r="K1370" s="28" t="s">
        <v>2038</v>
      </c>
      <c r="L1370" s="29" t="s">
        <v>2073</v>
      </c>
      <c r="M1370" s="28" t="s">
        <v>1831</v>
      </c>
      <c r="N1370" s="33"/>
      <c r="O1370" s="28"/>
      <c r="P1370" s="18">
        <v>17.3</v>
      </c>
      <c r="Q1370" s="30">
        <v>1.2</v>
      </c>
      <c r="R1370" s="15" t="s">
        <v>1820</v>
      </c>
      <c r="S1370" s="28" t="s">
        <v>5501</v>
      </c>
      <c r="T1370" s="31">
        <v>13.33</v>
      </c>
      <c r="U1370" s="17">
        <v>0.27568475353804633</v>
      </c>
      <c r="V1370" s="31">
        <v>1.91</v>
      </c>
      <c r="W1370" s="16">
        <v>48</v>
      </c>
      <c r="X1370" s="30"/>
      <c r="Y1370" s="227"/>
      <c r="Z1370" s="174"/>
      <c r="AA1370" s="174"/>
      <c r="AB1370" s="28"/>
      <c r="AC1370" s="28" t="s">
        <v>5502</v>
      </c>
    </row>
    <row r="1371" spans="1:29">
      <c r="A1371" s="5">
        <v>1363</v>
      </c>
      <c r="B1371" s="5" t="s">
        <v>1839</v>
      </c>
      <c r="C1371" s="28" t="s">
        <v>1834</v>
      </c>
      <c r="D1371" s="13">
        <v>1105.759</v>
      </c>
      <c r="E1371" s="13">
        <v>267.36399999999998</v>
      </c>
      <c r="F1371" s="185">
        <v>14.14189</v>
      </c>
      <c r="G1371" s="185">
        <v>47.362389999999998</v>
      </c>
      <c r="H1371" s="15">
        <v>1170</v>
      </c>
      <c r="I1371" s="5">
        <v>1139</v>
      </c>
      <c r="J1371" s="28" t="s">
        <v>1835</v>
      </c>
      <c r="K1371" s="28" t="s">
        <v>2038</v>
      </c>
      <c r="L1371" s="29" t="s">
        <v>1836</v>
      </c>
      <c r="M1371" s="28" t="s">
        <v>1837</v>
      </c>
      <c r="N1371" s="33"/>
      <c r="O1371" s="28"/>
      <c r="P1371" s="18">
        <v>19.399999999999999</v>
      </c>
      <c r="Q1371" s="30">
        <v>1.5</v>
      </c>
      <c r="R1371" s="15" t="s">
        <v>1838</v>
      </c>
      <c r="S1371" s="28" t="s">
        <v>5501</v>
      </c>
      <c r="T1371" s="31"/>
      <c r="U1371" s="17"/>
      <c r="V1371" s="31"/>
      <c r="W1371" s="16"/>
      <c r="X1371" s="30"/>
      <c r="Y1371" s="227"/>
      <c r="Z1371" s="174"/>
      <c r="AA1371" s="174"/>
      <c r="AB1371" s="28"/>
      <c r="AC1371" s="28"/>
    </row>
    <row r="1372" spans="1:29">
      <c r="A1372" s="5">
        <v>1364</v>
      </c>
      <c r="B1372" s="5" t="s">
        <v>2607</v>
      </c>
      <c r="C1372" s="28" t="s">
        <v>2071</v>
      </c>
      <c r="D1372" s="13">
        <v>1079.2260000000001</v>
      </c>
      <c r="E1372" s="13">
        <v>150.54900000000001</v>
      </c>
      <c r="F1372" s="185">
        <v>13.66892</v>
      </c>
      <c r="G1372" s="185">
        <v>47.334859999999999</v>
      </c>
      <c r="H1372" s="15">
        <v>1080</v>
      </c>
      <c r="I1372" s="5">
        <v>1351</v>
      </c>
      <c r="J1372" s="28" t="s">
        <v>2072</v>
      </c>
      <c r="K1372" s="28" t="s">
        <v>2038</v>
      </c>
      <c r="L1372" s="29" t="s">
        <v>2073</v>
      </c>
      <c r="M1372" s="28" t="s">
        <v>2044</v>
      </c>
      <c r="N1372" s="33"/>
      <c r="O1372" s="28"/>
      <c r="P1372" s="18">
        <v>19.600000000000001</v>
      </c>
      <c r="Q1372" s="30">
        <v>1.6</v>
      </c>
      <c r="R1372" s="15" t="s">
        <v>2074</v>
      </c>
      <c r="S1372" s="28" t="s">
        <v>5501</v>
      </c>
      <c r="T1372" s="31">
        <v>13.76</v>
      </c>
      <c r="U1372" s="17">
        <v>0.2417545925496927</v>
      </c>
      <c r="V1372" s="31">
        <v>1.76</v>
      </c>
      <c r="W1372" s="16">
        <v>53</v>
      </c>
      <c r="X1372" s="30"/>
      <c r="Y1372" s="227"/>
      <c r="Z1372" s="174"/>
      <c r="AA1372" s="174"/>
      <c r="AB1372" s="28"/>
      <c r="AC1372" s="28"/>
    </row>
    <row r="1373" spans="1:29">
      <c r="A1373" s="5">
        <v>1365</v>
      </c>
      <c r="B1373" s="5" t="s">
        <v>1709</v>
      </c>
      <c r="C1373" s="28" t="s">
        <v>1970</v>
      </c>
      <c r="D1373" s="13">
        <v>1053.3430000000001</v>
      </c>
      <c r="E1373" s="13">
        <v>182.55</v>
      </c>
      <c r="F1373" s="185">
        <v>13.36515</v>
      </c>
      <c r="G1373" s="185">
        <v>46.63991</v>
      </c>
      <c r="H1373" s="15">
        <v>760</v>
      </c>
      <c r="I1373" s="5">
        <v>753</v>
      </c>
      <c r="J1373" s="28" t="s">
        <v>1971</v>
      </c>
      <c r="K1373" s="28" t="s">
        <v>2038</v>
      </c>
      <c r="L1373" s="29" t="s">
        <v>2222</v>
      </c>
      <c r="M1373" s="28" t="s">
        <v>2223</v>
      </c>
      <c r="N1373" s="33"/>
      <c r="O1373" s="28"/>
      <c r="P1373" s="18">
        <v>21.9</v>
      </c>
      <c r="Q1373" s="30">
        <v>2</v>
      </c>
      <c r="R1373" s="15" t="s">
        <v>2224</v>
      </c>
      <c r="S1373" s="28" t="s">
        <v>5501</v>
      </c>
      <c r="T1373" s="31">
        <v>13.88</v>
      </c>
      <c r="U1373" s="17">
        <v>0.15</v>
      </c>
      <c r="V1373" s="31">
        <v>1.5</v>
      </c>
      <c r="W1373" s="16">
        <v>100</v>
      </c>
      <c r="X1373" s="30"/>
      <c r="Y1373" s="227"/>
      <c r="Z1373" s="174"/>
      <c r="AA1373" s="174"/>
      <c r="AB1373" s="28"/>
      <c r="AC1373" s="28"/>
    </row>
    <row r="1374" spans="1:29">
      <c r="A1374" s="5">
        <v>1366</v>
      </c>
      <c r="B1374" s="5" t="s">
        <v>2626</v>
      </c>
      <c r="C1374" s="28" t="s">
        <v>5298</v>
      </c>
      <c r="D1374" s="13">
        <v>1073.9549999999999</v>
      </c>
      <c r="E1374" s="13">
        <v>199.084</v>
      </c>
      <c r="F1374" s="185">
        <v>13.650600000000001</v>
      </c>
      <c r="G1374" s="185">
        <v>46.773850000000003</v>
      </c>
      <c r="H1374" s="15">
        <v>620</v>
      </c>
      <c r="I1374" s="5">
        <v>595</v>
      </c>
      <c r="J1374" s="28" t="s">
        <v>5299</v>
      </c>
      <c r="K1374" s="28" t="s">
        <v>2038</v>
      </c>
      <c r="L1374" s="29" t="s">
        <v>5300</v>
      </c>
      <c r="M1374" s="28" t="s">
        <v>5301</v>
      </c>
      <c r="N1374" s="33"/>
      <c r="O1374" s="28"/>
      <c r="P1374" s="18">
        <v>23.1</v>
      </c>
      <c r="Q1374" s="30">
        <v>1.5</v>
      </c>
      <c r="R1374" s="15" t="s">
        <v>5302</v>
      </c>
      <c r="S1374" s="28" t="s">
        <v>5501</v>
      </c>
      <c r="T1374" s="31">
        <v>14.03</v>
      </c>
      <c r="U1374" s="17">
        <v>0.18574656312913493</v>
      </c>
      <c r="V1374" s="31">
        <v>1.39</v>
      </c>
      <c r="W1374" s="16">
        <v>56</v>
      </c>
      <c r="X1374" s="30"/>
      <c r="Y1374" s="227"/>
      <c r="Z1374" s="174"/>
      <c r="AA1374" s="174"/>
      <c r="AB1374" s="28"/>
      <c r="AC1374" s="28" t="s">
        <v>5502</v>
      </c>
    </row>
    <row r="1375" spans="1:29">
      <c r="A1375" s="5">
        <v>1367</v>
      </c>
      <c r="B1375" s="5" t="s">
        <v>1860</v>
      </c>
      <c r="C1375" s="28" t="s">
        <v>1924</v>
      </c>
      <c r="D1375" s="13">
        <v>1073.7349999999999</v>
      </c>
      <c r="E1375" s="13">
        <v>252.93600000000001</v>
      </c>
      <c r="F1375" s="185">
        <v>13.704050000000001</v>
      </c>
      <c r="G1375" s="185">
        <v>47.256880000000002</v>
      </c>
      <c r="H1375" s="15">
        <v>1710</v>
      </c>
      <c r="I1375" s="5">
        <v>2026</v>
      </c>
      <c r="J1375" s="28" t="s">
        <v>1925</v>
      </c>
      <c r="K1375" s="28" t="s">
        <v>2038</v>
      </c>
      <c r="L1375" s="29" t="s">
        <v>4731</v>
      </c>
      <c r="M1375" s="28" t="s">
        <v>2044</v>
      </c>
      <c r="N1375" s="33"/>
      <c r="O1375" s="28"/>
      <c r="P1375" s="18">
        <v>23.8</v>
      </c>
      <c r="Q1375" s="30">
        <v>3.5</v>
      </c>
      <c r="R1375" s="15" t="s">
        <v>5302</v>
      </c>
      <c r="S1375" s="28" t="s">
        <v>5501</v>
      </c>
      <c r="T1375" s="31"/>
      <c r="U1375" s="17"/>
      <c r="V1375" s="31"/>
      <c r="W1375" s="16"/>
      <c r="X1375" s="30"/>
      <c r="Y1375" s="227"/>
      <c r="Z1375" s="174"/>
      <c r="AA1375" s="174"/>
      <c r="AB1375" s="28"/>
      <c r="AC1375" s="28"/>
    </row>
    <row r="1376" spans="1:29">
      <c r="A1376" s="5">
        <v>1368</v>
      </c>
      <c r="B1376" s="5" t="s">
        <v>2873</v>
      </c>
      <c r="C1376" s="28" t="s">
        <v>5634</v>
      </c>
      <c r="D1376" s="13">
        <v>1062.5029999999999</v>
      </c>
      <c r="E1376" s="13">
        <v>177.88</v>
      </c>
      <c r="F1376" s="185">
        <v>13.47973</v>
      </c>
      <c r="G1376" s="185">
        <v>46.591740000000001</v>
      </c>
      <c r="H1376" s="15">
        <v>680</v>
      </c>
      <c r="I1376" s="5">
        <v>1019</v>
      </c>
      <c r="J1376" s="28" t="s">
        <v>5635</v>
      </c>
      <c r="K1376" s="28" t="s">
        <v>2038</v>
      </c>
      <c r="L1376" s="29" t="s">
        <v>5631</v>
      </c>
      <c r="M1376" s="28" t="s">
        <v>5632</v>
      </c>
      <c r="N1376" s="33"/>
      <c r="O1376" s="28"/>
      <c r="P1376" s="18">
        <v>25.2</v>
      </c>
      <c r="Q1376" s="30">
        <v>1.9</v>
      </c>
      <c r="R1376" s="15" t="s">
        <v>5636</v>
      </c>
      <c r="S1376" s="28" t="s">
        <v>5501</v>
      </c>
      <c r="T1376" s="31"/>
      <c r="U1376" s="17"/>
      <c r="V1376" s="31"/>
      <c r="W1376" s="16"/>
      <c r="X1376" s="30"/>
      <c r="Y1376" s="227"/>
      <c r="Z1376" s="174"/>
      <c r="AA1376" s="174"/>
      <c r="AB1376" s="28"/>
      <c r="AC1376" s="28"/>
    </row>
    <row r="1377" spans="1:29">
      <c r="A1377" s="5">
        <v>1369</v>
      </c>
      <c r="B1377" s="5" t="s">
        <v>1852</v>
      </c>
      <c r="C1377" s="28" t="s">
        <v>6001</v>
      </c>
      <c r="D1377" s="13">
        <v>1094.8679999999999</v>
      </c>
      <c r="E1377" s="13">
        <v>175.19900000000001</v>
      </c>
      <c r="F1377" s="185">
        <v>13.897729999999999</v>
      </c>
      <c r="G1377" s="185">
        <v>46.544499999999999</v>
      </c>
      <c r="H1377" s="15">
        <v>650</v>
      </c>
      <c r="I1377" s="5">
        <v>774</v>
      </c>
      <c r="J1377" s="28" t="s">
        <v>5630</v>
      </c>
      <c r="K1377" s="28" t="s">
        <v>2038</v>
      </c>
      <c r="L1377" s="29" t="s">
        <v>5631</v>
      </c>
      <c r="M1377" s="28" t="s">
        <v>5632</v>
      </c>
      <c r="N1377" s="33"/>
      <c r="O1377" s="28"/>
      <c r="P1377" s="18">
        <v>26</v>
      </c>
      <c r="Q1377" s="30">
        <v>2</v>
      </c>
      <c r="R1377" s="15" t="s">
        <v>3757</v>
      </c>
      <c r="S1377" s="28" t="s">
        <v>5501</v>
      </c>
      <c r="T1377" s="31">
        <v>14.36</v>
      </c>
      <c r="U1377" s="17">
        <v>0.24224845453684568</v>
      </c>
      <c r="V1377" s="31">
        <v>1.73</v>
      </c>
      <c r="W1377" s="16">
        <v>51</v>
      </c>
      <c r="X1377" s="30"/>
      <c r="Y1377" s="227"/>
      <c r="Z1377" s="174"/>
      <c r="AA1377" s="174"/>
      <c r="AB1377" s="28"/>
      <c r="AC1377" s="28"/>
    </row>
    <row r="1378" spans="1:29">
      <c r="A1378" s="5">
        <v>1370</v>
      </c>
      <c r="B1378" s="5" t="s">
        <v>1697</v>
      </c>
      <c r="C1378" s="28" t="s">
        <v>5816</v>
      </c>
      <c r="D1378" s="13">
        <v>1192.9190000000001</v>
      </c>
      <c r="E1378" s="13">
        <v>219.83199999999999</v>
      </c>
      <c r="F1378" s="185">
        <v>15.22758</v>
      </c>
      <c r="G1378" s="185">
        <v>46.864220000000003</v>
      </c>
      <c r="H1378" s="15">
        <v>510</v>
      </c>
      <c r="I1378" s="5"/>
      <c r="J1378" s="28" t="s">
        <v>5817</v>
      </c>
      <c r="K1378" s="28" t="s">
        <v>2038</v>
      </c>
      <c r="L1378" s="29" t="s">
        <v>5818</v>
      </c>
      <c r="M1378" s="28" t="s">
        <v>5819</v>
      </c>
      <c r="N1378" s="33"/>
      <c r="O1378" s="28"/>
      <c r="P1378" s="18">
        <v>26.3</v>
      </c>
      <c r="Q1378" s="30">
        <v>1.4</v>
      </c>
      <c r="R1378" s="15" t="s">
        <v>782</v>
      </c>
      <c r="S1378" s="28" t="s">
        <v>5501</v>
      </c>
      <c r="T1378" s="31">
        <v>13.87</v>
      </c>
      <c r="U1378" s="17">
        <v>0.18</v>
      </c>
      <c r="V1378" s="31">
        <v>1.8</v>
      </c>
      <c r="W1378" s="16">
        <v>100</v>
      </c>
      <c r="X1378" s="30"/>
      <c r="Y1378" s="227"/>
      <c r="Z1378" s="174"/>
      <c r="AA1378" s="174"/>
      <c r="AB1378" s="28"/>
      <c r="AC1378" s="28" t="s">
        <v>5502</v>
      </c>
    </row>
    <row r="1379" spans="1:29">
      <c r="A1379" s="5">
        <v>1371</v>
      </c>
      <c r="B1379" s="5" t="s">
        <v>1693</v>
      </c>
      <c r="C1379" s="28" t="s">
        <v>2355</v>
      </c>
      <c r="D1379" s="13">
        <v>1090.6199999999999</v>
      </c>
      <c r="E1379" s="13">
        <v>221.20599999999999</v>
      </c>
      <c r="F1379" s="185">
        <v>13.89189</v>
      </c>
      <c r="G1379" s="185">
        <v>46.960090000000001</v>
      </c>
      <c r="H1379" s="15">
        <v>1250</v>
      </c>
      <c r="I1379" s="5">
        <v>1513</v>
      </c>
      <c r="J1379" s="28" t="s">
        <v>2356</v>
      </c>
      <c r="K1379" s="28" t="s">
        <v>2038</v>
      </c>
      <c r="L1379" s="29" t="s">
        <v>2357</v>
      </c>
      <c r="M1379" s="28" t="s">
        <v>2358</v>
      </c>
      <c r="N1379" s="33"/>
      <c r="O1379" s="28"/>
      <c r="P1379" s="18">
        <v>29</v>
      </c>
      <c r="Q1379" s="30">
        <v>2.4</v>
      </c>
      <c r="R1379" s="15" t="s">
        <v>1183</v>
      </c>
      <c r="S1379" s="28" t="s">
        <v>5501</v>
      </c>
      <c r="T1379" s="31"/>
      <c r="U1379" s="17"/>
      <c r="V1379" s="31"/>
      <c r="W1379" s="16"/>
      <c r="X1379" s="30"/>
      <c r="Y1379" s="227"/>
      <c r="Z1379" s="174"/>
      <c r="AA1379" s="174"/>
      <c r="AB1379" s="28"/>
      <c r="AC1379" s="28"/>
    </row>
    <row r="1380" spans="1:29">
      <c r="A1380" s="5">
        <v>1372</v>
      </c>
      <c r="B1380" s="5" t="s">
        <v>1926</v>
      </c>
      <c r="C1380" s="28" t="s">
        <v>5495</v>
      </c>
      <c r="D1380" s="13">
        <v>1093.672</v>
      </c>
      <c r="E1380" s="13">
        <v>184.566</v>
      </c>
      <c r="F1380" s="185">
        <v>13.892239999999999</v>
      </c>
      <c r="G1380" s="185">
        <v>46.629359999999998</v>
      </c>
      <c r="H1380" s="15">
        <v>520</v>
      </c>
      <c r="I1380" s="5">
        <v>508</v>
      </c>
      <c r="J1380" s="28" t="s">
        <v>5496</v>
      </c>
      <c r="K1380" s="28" t="s">
        <v>2038</v>
      </c>
      <c r="L1380" s="29" t="s">
        <v>5590</v>
      </c>
      <c r="M1380" s="28" t="s">
        <v>5497</v>
      </c>
      <c r="N1380" s="33"/>
      <c r="O1380" s="28"/>
      <c r="P1380" s="18">
        <v>29.8</v>
      </c>
      <c r="Q1380" s="30">
        <v>2.1</v>
      </c>
      <c r="R1380" s="15" t="s">
        <v>5498</v>
      </c>
      <c r="S1380" s="28" t="s">
        <v>5501</v>
      </c>
      <c r="T1380" s="31"/>
      <c r="U1380" s="17"/>
      <c r="V1380" s="31"/>
      <c r="W1380" s="16"/>
      <c r="X1380" s="30"/>
      <c r="Y1380" s="227"/>
      <c r="Z1380" s="174"/>
      <c r="AA1380" s="174"/>
      <c r="AB1380" s="28"/>
      <c r="AC1380" s="28"/>
    </row>
    <row r="1381" spans="1:29">
      <c r="A1381" s="5">
        <v>1373</v>
      </c>
      <c r="B1381" s="5" t="s">
        <v>1647</v>
      </c>
      <c r="C1381" s="28" t="s">
        <v>5258</v>
      </c>
      <c r="D1381" s="13">
        <v>1220.6020000000001</v>
      </c>
      <c r="E1381" s="13">
        <v>140.428</v>
      </c>
      <c r="F1381" s="185">
        <v>15.48193</v>
      </c>
      <c r="G1381" s="185">
        <v>46.128439999999998</v>
      </c>
      <c r="H1381" s="15">
        <v>570</v>
      </c>
      <c r="I1381" s="5"/>
      <c r="J1381" s="28" t="s">
        <v>5535</v>
      </c>
      <c r="K1381" s="28" t="s">
        <v>2038</v>
      </c>
      <c r="L1381" s="29" t="s">
        <v>4821</v>
      </c>
      <c r="M1381" s="28" t="s">
        <v>5819</v>
      </c>
      <c r="N1381" s="33"/>
      <c r="O1381" s="28"/>
      <c r="P1381" s="18">
        <v>31.3</v>
      </c>
      <c r="Q1381" s="30">
        <v>3.6</v>
      </c>
      <c r="R1381" s="15" t="s">
        <v>1759</v>
      </c>
      <c r="S1381" s="28" t="s">
        <v>5501</v>
      </c>
      <c r="T1381" s="31"/>
      <c r="U1381" s="17"/>
      <c r="V1381" s="31"/>
      <c r="W1381" s="16"/>
      <c r="X1381" s="30"/>
      <c r="Y1381" s="227"/>
      <c r="Z1381" s="174"/>
      <c r="AA1381" s="174"/>
      <c r="AB1381" s="28"/>
      <c r="AC1381" s="28"/>
    </row>
    <row r="1382" spans="1:29">
      <c r="A1382" s="5">
        <v>1374</v>
      </c>
      <c r="B1382" s="5" t="s">
        <v>2378</v>
      </c>
      <c r="C1382" s="28" t="s">
        <v>2871</v>
      </c>
      <c r="D1382" s="13">
        <v>1100.2840000000001</v>
      </c>
      <c r="E1382" s="13">
        <v>224.059</v>
      </c>
      <c r="F1382" s="185">
        <v>14.021559999999999</v>
      </c>
      <c r="G1382" s="185">
        <v>46.978439999999999</v>
      </c>
      <c r="H1382" s="15">
        <v>1400</v>
      </c>
      <c r="I1382" s="5">
        <v>1499</v>
      </c>
      <c r="J1382" s="28" t="s">
        <v>2872</v>
      </c>
      <c r="K1382" s="28" t="s">
        <v>2038</v>
      </c>
      <c r="L1382" s="29" t="s">
        <v>2357</v>
      </c>
      <c r="M1382" s="28" t="s">
        <v>2358</v>
      </c>
      <c r="N1382" s="33"/>
      <c r="O1382" s="28"/>
      <c r="P1382" s="18">
        <v>32.299999999999997</v>
      </c>
      <c r="Q1382" s="30">
        <v>3.3</v>
      </c>
      <c r="R1382" s="15" t="s">
        <v>1963</v>
      </c>
      <c r="S1382" s="28" t="s">
        <v>5501</v>
      </c>
      <c r="T1382" s="31"/>
      <c r="U1382" s="17"/>
      <c r="V1382" s="31"/>
      <c r="W1382" s="16"/>
      <c r="X1382" s="30"/>
      <c r="Y1382" s="227"/>
      <c r="Z1382" s="174"/>
      <c r="AA1382" s="174"/>
      <c r="AB1382" s="28"/>
      <c r="AC1382" s="28"/>
    </row>
    <row r="1383" spans="1:29">
      <c r="A1383" s="5">
        <v>1375</v>
      </c>
      <c r="B1383" s="5" t="s">
        <v>2374</v>
      </c>
      <c r="C1383" s="28" t="s">
        <v>1689</v>
      </c>
      <c r="D1383" s="13">
        <v>1089.0530000000001</v>
      </c>
      <c r="E1383" s="13">
        <v>221.435</v>
      </c>
      <c r="F1383" s="185">
        <v>13.87162</v>
      </c>
      <c r="G1383" s="185">
        <v>46.963299999999997</v>
      </c>
      <c r="H1383" s="15">
        <v>1580</v>
      </c>
      <c r="I1383" s="5">
        <v>1452</v>
      </c>
      <c r="J1383" s="28" t="s">
        <v>1690</v>
      </c>
      <c r="K1383" s="28" t="s">
        <v>2038</v>
      </c>
      <c r="L1383" s="29" t="s">
        <v>2357</v>
      </c>
      <c r="M1383" s="28" t="s">
        <v>2358</v>
      </c>
      <c r="N1383" s="33"/>
      <c r="O1383" s="28"/>
      <c r="P1383" s="18">
        <v>32.9</v>
      </c>
      <c r="Q1383" s="30">
        <v>2.7</v>
      </c>
      <c r="R1383" s="15" t="s">
        <v>1183</v>
      </c>
      <c r="S1383" s="28" t="s">
        <v>5501</v>
      </c>
      <c r="T1383" s="31">
        <v>13.86</v>
      </c>
      <c r="U1383" s="17">
        <v>0.15062370331392066</v>
      </c>
      <c r="V1383" s="31">
        <v>1.65</v>
      </c>
      <c r="W1383" s="16">
        <v>120</v>
      </c>
      <c r="X1383" s="30"/>
      <c r="Y1383" s="227"/>
      <c r="Z1383" s="174"/>
      <c r="AA1383" s="174"/>
      <c r="AB1383" s="28"/>
      <c r="AC1383" s="28"/>
    </row>
    <row r="1384" spans="1:29">
      <c r="A1384" s="5">
        <v>1376</v>
      </c>
      <c r="B1384" s="5" t="s">
        <v>1659</v>
      </c>
      <c r="C1384" s="28" t="s">
        <v>5640</v>
      </c>
      <c r="D1384" s="13">
        <v>1129.751</v>
      </c>
      <c r="E1384" s="13">
        <v>237.62200000000001</v>
      </c>
      <c r="F1384" s="185">
        <v>14.42318</v>
      </c>
      <c r="G1384" s="185">
        <v>47.077060000000003</v>
      </c>
      <c r="H1384" s="15">
        <v>750</v>
      </c>
      <c r="I1384" s="5">
        <v>869</v>
      </c>
      <c r="J1384" s="28" t="s">
        <v>5383</v>
      </c>
      <c r="K1384" s="28" t="s">
        <v>2038</v>
      </c>
      <c r="L1384" s="29" t="s">
        <v>5590</v>
      </c>
      <c r="M1384" s="28" t="s">
        <v>5384</v>
      </c>
      <c r="N1384" s="33"/>
      <c r="O1384" s="28"/>
      <c r="P1384" s="18">
        <v>33</v>
      </c>
      <c r="Q1384" s="30">
        <v>4.7</v>
      </c>
      <c r="R1384" s="15" t="s">
        <v>1759</v>
      </c>
      <c r="S1384" s="28" t="s">
        <v>5501</v>
      </c>
      <c r="T1384" s="31"/>
      <c r="U1384" s="17"/>
      <c r="V1384" s="31"/>
      <c r="W1384" s="16"/>
      <c r="X1384" s="30"/>
      <c r="Y1384" s="227"/>
      <c r="Z1384" s="174"/>
      <c r="AA1384" s="174"/>
      <c r="AB1384" s="28"/>
      <c r="AC1384" s="28"/>
    </row>
    <row r="1385" spans="1:29">
      <c r="A1385" s="5">
        <v>1377</v>
      </c>
      <c r="B1385" s="5" t="s">
        <v>2129</v>
      </c>
      <c r="C1385" s="28" t="s">
        <v>1706</v>
      </c>
      <c r="D1385" s="13">
        <v>1079.0029999999999</v>
      </c>
      <c r="E1385" s="13">
        <v>219.38800000000001</v>
      </c>
      <c r="F1385" s="185">
        <v>13.73784</v>
      </c>
      <c r="G1385" s="185">
        <v>46.952289999999998</v>
      </c>
      <c r="H1385" s="15">
        <v>1560</v>
      </c>
      <c r="I1385" s="5">
        <v>1894</v>
      </c>
      <c r="J1385" s="28" t="s">
        <v>1707</v>
      </c>
      <c r="K1385" s="28" t="s">
        <v>2038</v>
      </c>
      <c r="L1385" s="29" t="s">
        <v>2357</v>
      </c>
      <c r="M1385" s="28" t="s">
        <v>2358</v>
      </c>
      <c r="N1385" s="33"/>
      <c r="O1385" s="28"/>
      <c r="P1385" s="18">
        <v>35.1</v>
      </c>
      <c r="Q1385" s="30">
        <v>3.1</v>
      </c>
      <c r="R1385" s="15" t="s">
        <v>1708</v>
      </c>
      <c r="S1385" s="28" t="s">
        <v>5501</v>
      </c>
      <c r="T1385" s="31"/>
      <c r="U1385" s="17"/>
      <c r="V1385" s="31"/>
      <c r="W1385" s="16"/>
      <c r="X1385" s="30"/>
      <c r="Y1385" s="227"/>
      <c r="Z1385" s="174"/>
      <c r="AA1385" s="174"/>
      <c r="AB1385" s="28"/>
      <c r="AC1385" s="28"/>
    </row>
    <row r="1386" spans="1:29">
      <c r="A1386" s="5">
        <v>1378</v>
      </c>
      <c r="B1386" s="5" t="s">
        <v>1877</v>
      </c>
      <c r="C1386" s="28" t="s">
        <v>1822</v>
      </c>
      <c r="D1386" s="13">
        <v>1183.538</v>
      </c>
      <c r="E1386" s="13">
        <v>216.136</v>
      </c>
      <c r="F1386" s="185">
        <v>15.1004</v>
      </c>
      <c r="G1386" s="185">
        <v>46.839449999999999</v>
      </c>
      <c r="H1386" s="15">
        <v>1060</v>
      </c>
      <c r="I1386" s="5"/>
      <c r="J1386" s="28" t="s">
        <v>2064</v>
      </c>
      <c r="K1386" s="28" t="s">
        <v>2038</v>
      </c>
      <c r="L1386" s="29" t="s">
        <v>5818</v>
      </c>
      <c r="M1386" s="28" t="s">
        <v>5819</v>
      </c>
      <c r="N1386" s="33"/>
      <c r="O1386" s="28"/>
      <c r="P1386" s="18">
        <v>36.9</v>
      </c>
      <c r="Q1386" s="30">
        <v>1.7</v>
      </c>
      <c r="R1386" s="15" t="s">
        <v>1759</v>
      </c>
      <c r="S1386" s="28" t="s">
        <v>5501</v>
      </c>
      <c r="T1386" s="31">
        <v>13.85</v>
      </c>
      <c r="U1386" s="17">
        <v>0.16399999999999998</v>
      </c>
      <c r="V1386" s="31">
        <v>1.64</v>
      </c>
      <c r="W1386" s="16">
        <v>100</v>
      </c>
      <c r="X1386" s="30"/>
      <c r="Y1386" s="227"/>
      <c r="Z1386" s="174"/>
      <c r="AA1386" s="174"/>
      <c r="AB1386" s="28"/>
      <c r="AC1386" s="28" t="s">
        <v>5502</v>
      </c>
    </row>
    <row r="1387" spans="1:29">
      <c r="A1387" s="5">
        <v>1379</v>
      </c>
      <c r="B1387" s="5" t="s">
        <v>1876</v>
      </c>
      <c r="C1387" s="28" t="s">
        <v>2475</v>
      </c>
      <c r="D1387" s="13">
        <v>1067.1300000000001</v>
      </c>
      <c r="E1387" s="13">
        <v>181.82</v>
      </c>
      <c r="F1387" s="185">
        <v>13.54392</v>
      </c>
      <c r="G1387" s="185">
        <v>46.623849999999997</v>
      </c>
      <c r="H1387" s="15">
        <v>850</v>
      </c>
      <c r="I1387" s="5">
        <v>856</v>
      </c>
      <c r="J1387" s="28" t="s">
        <v>2476</v>
      </c>
      <c r="K1387" s="28" t="s">
        <v>2038</v>
      </c>
      <c r="L1387" s="29" t="s">
        <v>2477</v>
      </c>
      <c r="M1387" s="28" t="s">
        <v>2223</v>
      </c>
      <c r="N1387" s="33"/>
      <c r="O1387" s="28"/>
      <c r="P1387" s="18">
        <v>38.5</v>
      </c>
      <c r="Q1387" s="30">
        <v>5.3</v>
      </c>
      <c r="R1387" s="15" t="s">
        <v>1759</v>
      </c>
      <c r="S1387" s="28" t="s">
        <v>5501</v>
      </c>
      <c r="T1387" s="31"/>
      <c r="U1387" s="17"/>
      <c r="V1387" s="31"/>
      <c r="W1387" s="16"/>
      <c r="X1387" s="30"/>
      <c r="Y1387" s="227"/>
      <c r="Z1387" s="174"/>
      <c r="AA1387" s="174"/>
      <c r="AB1387" s="28"/>
      <c r="AC1387" s="28"/>
    </row>
    <row r="1388" spans="1:29">
      <c r="A1388" s="5">
        <v>1380</v>
      </c>
      <c r="B1388" s="5" t="s">
        <v>1879</v>
      </c>
      <c r="C1388" s="28" t="s">
        <v>1858</v>
      </c>
      <c r="D1388" s="13">
        <v>1178.06</v>
      </c>
      <c r="E1388" s="13">
        <v>216.114</v>
      </c>
      <c r="F1388" s="185">
        <v>15.0289</v>
      </c>
      <c r="G1388" s="185">
        <v>46.84404</v>
      </c>
      <c r="H1388" s="15">
        <v>1850</v>
      </c>
      <c r="I1388" s="5"/>
      <c r="J1388" s="28" t="s">
        <v>1859</v>
      </c>
      <c r="K1388" s="28" t="s">
        <v>2038</v>
      </c>
      <c r="L1388" s="29" t="s">
        <v>5818</v>
      </c>
      <c r="M1388" s="28" t="s">
        <v>5819</v>
      </c>
      <c r="N1388" s="33"/>
      <c r="O1388" s="28"/>
      <c r="P1388" s="18">
        <v>43.1</v>
      </c>
      <c r="Q1388" s="30">
        <v>2.4</v>
      </c>
      <c r="R1388" s="15" t="s">
        <v>1759</v>
      </c>
      <c r="S1388" s="28" t="s">
        <v>5501</v>
      </c>
      <c r="T1388" s="31">
        <v>13.79</v>
      </c>
      <c r="U1388" s="17">
        <v>0.16299999999999998</v>
      </c>
      <c r="V1388" s="31">
        <v>1.63</v>
      </c>
      <c r="W1388" s="16">
        <v>100</v>
      </c>
      <c r="X1388" s="30"/>
      <c r="Y1388" s="227"/>
      <c r="Z1388" s="174"/>
      <c r="AA1388" s="174"/>
      <c r="AB1388" s="28"/>
      <c r="AC1388" s="28" t="s">
        <v>5502</v>
      </c>
    </row>
    <row r="1389" spans="1:29">
      <c r="A1389" s="5">
        <v>1381</v>
      </c>
      <c r="B1389" s="5" t="s">
        <v>1869</v>
      </c>
      <c r="C1389" s="28" t="s">
        <v>2366</v>
      </c>
      <c r="D1389" s="13">
        <v>1126.8969999999999</v>
      </c>
      <c r="E1389" s="13">
        <v>287.13799999999998</v>
      </c>
      <c r="F1389" s="185">
        <v>14.443989999999999</v>
      </c>
      <c r="G1389" s="185">
        <v>47.522939999999998</v>
      </c>
      <c r="H1389" s="15">
        <v>1280</v>
      </c>
      <c r="I1389" s="5">
        <v>911</v>
      </c>
      <c r="J1389" s="28" t="s">
        <v>2367</v>
      </c>
      <c r="K1389" s="28" t="s">
        <v>2038</v>
      </c>
      <c r="L1389" s="29" t="s">
        <v>5590</v>
      </c>
      <c r="M1389" s="28" t="s">
        <v>2849</v>
      </c>
      <c r="N1389" s="33"/>
      <c r="O1389" s="28"/>
      <c r="P1389" s="18">
        <v>43.7</v>
      </c>
      <c r="Q1389" s="30">
        <v>2.5</v>
      </c>
      <c r="R1389" s="15" t="s">
        <v>3757</v>
      </c>
      <c r="S1389" s="28" t="s">
        <v>5501</v>
      </c>
      <c r="T1389" s="31">
        <v>12.6</v>
      </c>
      <c r="U1389" s="17">
        <v>0.36524306974944781</v>
      </c>
      <c r="V1389" s="31">
        <v>2.31</v>
      </c>
      <c r="W1389" s="16">
        <v>40</v>
      </c>
      <c r="X1389" s="30"/>
      <c r="Y1389" s="227"/>
      <c r="Z1389" s="174"/>
      <c r="AA1389" s="174"/>
      <c r="AB1389" s="28"/>
      <c r="AC1389" s="28" t="s">
        <v>5502</v>
      </c>
    </row>
    <row r="1390" spans="1:29">
      <c r="A1390" s="5">
        <v>1382</v>
      </c>
      <c r="B1390" s="5" t="s">
        <v>5153</v>
      </c>
      <c r="C1390" s="28" t="s">
        <v>1826</v>
      </c>
      <c r="D1390" s="13">
        <v>1126.8889999999999</v>
      </c>
      <c r="E1390" s="13">
        <v>246.68600000000001</v>
      </c>
      <c r="F1390" s="185">
        <v>14.396229999999999</v>
      </c>
      <c r="G1390" s="185">
        <v>47.160550000000001</v>
      </c>
      <c r="H1390" s="15">
        <v>970</v>
      </c>
      <c r="I1390" s="5">
        <v>867</v>
      </c>
      <c r="J1390" s="28" t="s">
        <v>1805</v>
      </c>
      <c r="K1390" s="28" t="s">
        <v>2038</v>
      </c>
      <c r="L1390" s="29" t="s">
        <v>5177</v>
      </c>
      <c r="M1390" s="28" t="s">
        <v>5384</v>
      </c>
      <c r="N1390" s="33"/>
      <c r="O1390" s="28"/>
      <c r="P1390" s="18">
        <v>47.1</v>
      </c>
      <c r="Q1390" s="30">
        <v>4.3</v>
      </c>
      <c r="R1390" s="15" t="s">
        <v>782</v>
      </c>
      <c r="S1390" s="28" t="s">
        <v>5501</v>
      </c>
      <c r="T1390" s="31"/>
      <c r="U1390" s="17"/>
      <c r="V1390" s="31"/>
      <c r="W1390" s="16"/>
      <c r="X1390" s="30"/>
      <c r="Y1390" s="227"/>
      <c r="Z1390" s="174"/>
      <c r="AA1390" s="174"/>
      <c r="AB1390" s="28"/>
      <c r="AC1390" s="28"/>
    </row>
    <row r="1391" spans="1:29">
      <c r="A1391" s="5">
        <v>1383</v>
      </c>
      <c r="B1391" s="5" t="s">
        <v>2123</v>
      </c>
      <c r="C1391" s="28" t="s">
        <v>1833</v>
      </c>
      <c r="D1391" s="13">
        <v>1173.662</v>
      </c>
      <c r="E1391" s="13">
        <v>227.983</v>
      </c>
      <c r="F1391" s="185">
        <v>14.98649</v>
      </c>
      <c r="G1391" s="185">
        <v>46.954129999999999</v>
      </c>
      <c r="H1391" s="15">
        <v>1165</v>
      </c>
      <c r="I1391" s="5">
        <v>1208</v>
      </c>
      <c r="J1391" s="28" t="s">
        <v>2333</v>
      </c>
      <c r="K1391" s="28" t="s">
        <v>2038</v>
      </c>
      <c r="L1391" s="29" t="s">
        <v>1029</v>
      </c>
      <c r="M1391" s="28" t="s">
        <v>5819</v>
      </c>
      <c r="N1391" s="33"/>
      <c r="O1391" s="28"/>
      <c r="P1391" s="18">
        <v>50.5</v>
      </c>
      <c r="Q1391" s="30">
        <v>7.2</v>
      </c>
      <c r="R1391" s="15" t="s">
        <v>1759</v>
      </c>
      <c r="S1391" s="28" t="s">
        <v>5501</v>
      </c>
      <c r="T1391" s="31"/>
      <c r="U1391" s="17"/>
      <c r="V1391" s="31"/>
      <c r="W1391" s="16"/>
      <c r="X1391" s="30"/>
      <c r="Y1391" s="227"/>
      <c r="Z1391" s="174"/>
      <c r="AA1391" s="174"/>
      <c r="AB1391" s="28"/>
      <c r="AC1391" s="28"/>
    </row>
    <row r="1392" spans="1:29">
      <c r="A1392" s="5">
        <v>1384</v>
      </c>
      <c r="B1392" s="5" t="s">
        <v>1871</v>
      </c>
      <c r="C1392" s="28" t="s">
        <v>2979</v>
      </c>
      <c r="D1392" s="13">
        <v>1166.4949999999999</v>
      </c>
      <c r="E1392" s="13">
        <v>223.196</v>
      </c>
      <c r="F1392" s="185">
        <v>14.88679</v>
      </c>
      <c r="G1392" s="185">
        <v>46.917430000000003</v>
      </c>
      <c r="H1392" s="15">
        <v>880</v>
      </c>
      <c r="I1392" s="5">
        <v>1033</v>
      </c>
      <c r="J1392" s="28" t="s">
        <v>2980</v>
      </c>
      <c r="K1392" s="28" t="s">
        <v>2038</v>
      </c>
      <c r="L1392" s="29" t="s">
        <v>1029</v>
      </c>
      <c r="M1392" s="28" t="s">
        <v>5819</v>
      </c>
      <c r="N1392" s="33"/>
      <c r="O1392" s="28"/>
      <c r="P1392" s="18">
        <v>51.3</v>
      </c>
      <c r="Q1392" s="30">
        <v>5</v>
      </c>
      <c r="R1392" s="15" t="s">
        <v>3235</v>
      </c>
      <c r="S1392" s="28" t="s">
        <v>5501</v>
      </c>
      <c r="T1392" s="31">
        <v>13.93</v>
      </c>
      <c r="U1392" s="17">
        <v>0.13700000000000001</v>
      </c>
      <c r="V1392" s="31">
        <v>1.37</v>
      </c>
      <c r="W1392" s="16">
        <v>100</v>
      </c>
      <c r="X1392" s="30"/>
      <c r="Y1392" s="227"/>
      <c r="Z1392" s="174"/>
      <c r="AA1392" s="174"/>
      <c r="AB1392" s="28"/>
      <c r="AC1392" s="28" t="s">
        <v>5502</v>
      </c>
    </row>
    <row r="1393" spans="1:29">
      <c r="A1393" s="5">
        <v>1385</v>
      </c>
      <c r="B1393" s="5" t="s">
        <v>5360</v>
      </c>
      <c r="C1393" s="28" t="s">
        <v>2851</v>
      </c>
      <c r="D1393" s="13">
        <v>1175.03</v>
      </c>
      <c r="E1393" s="13">
        <v>224.529</v>
      </c>
      <c r="F1393" s="185">
        <v>15</v>
      </c>
      <c r="G1393" s="185">
        <v>46.922020000000003</v>
      </c>
      <c r="H1393" s="15">
        <v>1290</v>
      </c>
      <c r="I1393" s="5">
        <v>1215</v>
      </c>
      <c r="J1393" s="28" t="s">
        <v>2852</v>
      </c>
      <c r="K1393" s="28" t="s">
        <v>2038</v>
      </c>
      <c r="L1393" s="29" t="s">
        <v>1029</v>
      </c>
      <c r="M1393" s="28" t="s">
        <v>5819</v>
      </c>
      <c r="N1393" s="33"/>
      <c r="O1393" s="28"/>
      <c r="P1393" s="18">
        <v>52.9</v>
      </c>
      <c r="Q1393" s="30">
        <v>4.4000000000000004</v>
      </c>
      <c r="R1393" s="15" t="s">
        <v>1759</v>
      </c>
      <c r="S1393" s="28" t="s">
        <v>5501</v>
      </c>
      <c r="T1393" s="31"/>
      <c r="U1393" s="17"/>
      <c r="V1393" s="31"/>
      <c r="W1393" s="16"/>
      <c r="X1393" s="30"/>
      <c r="Y1393" s="227"/>
      <c r="Z1393" s="174"/>
      <c r="AA1393" s="174"/>
      <c r="AB1393" s="28"/>
      <c r="AC1393" s="28"/>
    </row>
    <row r="1394" spans="1:29">
      <c r="A1394" s="5">
        <v>1386</v>
      </c>
      <c r="B1394" s="5" t="s">
        <v>4762</v>
      </c>
      <c r="C1394" s="28" t="s">
        <v>5080</v>
      </c>
      <c r="D1394" s="13">
        <v>1146.9659999999999</v>
      </c>
      <c r="E1394" s="13">
        <v>270.53199999999998</v>
      </c>
      <c r="F1394" s="185">
        <v>14.68895</v>
      </c>
      <c r="G1394" s="185">
        <v>47.357799999999997</v>
      </c>
      <c r="H1394" s="15">
        <v>2416</v>
      </c>
      <c r="I1394" s="5">
        <v>2047</v>
      </c>
      <c r="J1394" s="28" t="s">
        <v>4894</v>
      </c>
      <c r="K1394" s="28" t="s">
        <v>2038</v>
      </c>
      <c r="L1394" s="29" t="s">
        <v>5590</v>
      </c>
      <c r="M1394" s="28" t="s">
        <v>2849</v>
      </c>
      <c r="N1394" s="33"/>
      <c r="O1394" s="28"/>
      <c r="P1394" s="18">
        <v>60.4</v>
      </c>
      <c r="Q1394" s="30">
        <v>4.2</v>
      </c>
      <c r="R1394" s="15" t="s">
        <v>782</v>
      </c>
      <c r="S1394" s="28" t="s">
        <v>5501</v>
      </c>
      <c r="T1394" s="31">
        <v>13.18</v>
      </c>
      <c r="U1394" s="17">
        <v>0.17299999999999999</v>
      </c>
      <c r="V1394" s="31">
        <v>1.73</v>
      </c>
      <c r="W1394" s="16">
        <v>100</v>
      </c>
      <c r="X1394" s="30"/>
      <c r="Y1394" s="227"/>
      <c r="Z1394" s="174"/>
      <c r="AA1394" s="174"/>
      <c r="AB1394" s="28"/>
      <c r="AC1394" s="28" t="s">
        <v>5502</v>
      </c>
    </row>
    <row r="1395" spans="1:29">
      <c r="A1395" s="5">
        <v>1387</v>
      </c>
      <c r="B1395" s="5" t="s">
        <v>2148</v>
      </c>
      <c r="C1395" s="28" t="s">
        <v>4542</v>
      </c>
      <c r="D1395" s="13">
        <v>1253.7729999999999</v>
      </c>
      <c r="E1395" s="13">
        <v>298.46800000000002</v>
      </c>
      <c r="F1395" s="185">
        <v>16.13514</v>
      </c>
      <c r="G1395" s="185">
        <v>47.510089999999998</v>
      </c>
      <c r="H1395" s="15"/>
      <c r="I1395" s="5"/>
      <c r="J1395" s="28" t="s">
        <v>4543</v>
      </c>
      <c r="K1395" s="28" t="s">
        <v>2038</v>
      </c>
      <c r="L1395" s="29" t="s">
        <v>2653</v>
      </c>
      <c r="M1395" s="28" t="s">
        <v>5145</v>
      </c>
      <c r="N1395" s="33"/>
      <c r="O1395" s="28"/>
      <c r="P1395" s="18">
        <v>42</v>
      </c>
      <c r="Q1395" s="30">
        <v>1.5</v>
      </c>
      <c r="R1395" s="15">
        <v>60</v>
      </c>
      <c r="S1395" s="28" t="s">
        <v>5146</v>
      </c>
      <c r="T1395" s="31"/>
      <c r="U1395" s="32"/>
      <c r="V1395" s="31"/>
      <c r="W1395" s="16"/>
      <c r="X1395" s="30"/>
      <c r="Y1395" s="227"/>
      <c r="Z1395" s="174"/>
      <c r="AA1395" s="174"/>
      <c r="AB1395" s="28"/>
      <c r="AC1395" s="28"/>
    </row>
    <row r="1396" spans="1:29">
      <c r="A1396" s="5">
        <v>1388</v>
      </c>
      <c r="B1396" s="5" t="s">
        <v>1632</v>
      </c>
      <c r="C1396" s="28" t="s">
        <v>2038</v>
      </c>
      <c r="D1396" s="13">
        <v>1106.9849999999999</v>
      </c>
      <c r="E1396" s="13">
        <v>247.25</v>
      </c>
      <c r="F1396" s="185">
        <v>14.13533</v>
      </c>
      <c r="G1396" s="185">
        <v>47.181190000000001</v>
      </c>
      <c r="H1396" s="15"/>
      <c r="I1396" s="5">
        <v>1032</v>
      </c>
      <c r="J1396" s="28" t="s">
        <v>5144</v>
      </c>
      <c r="K1396" s="28" t="s">
        <v>2038</v>
      </c>
      <c r="L1396" s="29" t="s">
        <v>2653</v>
      </c>
      <c r="M1396" s="28" t="s">
        <v>5145</v>
      </c>
      <c r="N1396" s="33"/>
      <c r="O1396" s="28"/>
      <c r="P1396" s="18">
        <v>43.4</v>
      </c>
      <c r="Q1396" s="30">
        <v>2.4</v>
      </c>
      <c r="R1396" s="15">
        <v>50</v>
      </c>
      <c r="S1396" s="28" t="s">
        <v>5146</v>
      </c>
      <c r="T1396" s="31"/>
      <c r="U1396" s="32"/>
      <c r="V1396" s="31"/>
      <c r="W1396" s="16"/>
      <c r="X1396" s="30"/>
      <c r="Y1396" s="227"/>
      <c r="Z1396" s="174"/>
      <c r="AA1396" s="174"/>
      <c r="AB1396" s="28"/>
      <c r="AC1396" s="28"/>
    </row>
    <row r="1397" spans="1:29">
      <c r="A1397" s="5">
        <v>1389</v>
      </c>
      <c r="B1397" s="5" t="s">
        <v>4753</v>
      </c>
      <c r="C1397" s="28" t="s">
        <v>4320</v>
      </c>
      <c r="D1397" s="13">
        <v>1256.4269999999999</v>
      </c>
      <c r="E1397" s="13">
        <v>309.95299999999997</v>
      </c>
      <c r="F1397" s="185">
        <v>16.187159999999999</v>
      </c>
      <c r="G1397" s="185">
        <v>47.61009</v>
      </c>
      <c r="H1397" s="15"/>
      <c r="I1397" s="5"/>
      <c r="J1397" s="28" t="s">
        <v>4757</v>
      </c>
      <c r="K1397" s="28" t="s">
        <v>2038</v>
      </c>
      <c r="L1397" s="29" t="s">
        <v>2653</v>
      </c>
      <c r="M1397" s="28" t="s">
        <v>5145</v>
      </c>
      <c r="N1397" s="33"/>
      <c r="O1397" s="28"/>
      <c r="P1397" s="18">
        <v>46.6</v>
      </c>
      <c r="Q1397" s="30">
        <v>2.1</v>
      </c>
      <c r="R1397" s="15">
        <v>50</v>
      </c>
      <c r="S1397" s="28" t="s">
        <v>5146</v>
      </c>
      <c r="T1397" s="31"/>
      <c r="U1397" s="32"/>
      <c r="V1397" s="31"/>
      <c r="W1397" s="16"/>
      <c r="X1397" s="30"/>
      <c r="Y1397" s="227"/>
      <c r="Z1397" s="174"/>
      <c r="AA1397" s="174"/>
      <c r="AB1397" s="28"/>
      <c r="AC1397" s="28"/>
    </row>
    <row r="1398" spans="1:29">
      <c r="A1398" s="5">
        <v>1390</v>
      </c>
      <c r="B1398" s="5" t="s">
        <v>1638</v>
      </c>
      <c r="C1398" s="41" t="s">
        <v>4547</v>
      </c>
      <c r="D1398" s="14"/>
      <c r="E1398" s="14"/>
      <c r="F1398" s="187"/>
      <c r="G1398" s="187"/>
      <c r="H1398" s="16"/>
      <c r="I1398" s="5"/>
      <c r="J1398" s="28" t="s">
        <v>4548</v>
      </c>
      <c r="K1398" s="28" t="s">
        <v>2038</v>
      </c>
      <c r="L1398" s="29" t="s">
        <v>2007</v>
      </c>
      <c r="M1398" s="28" t="s">
        <v>4549</v>
      </c>
      <c r="N1398" s="33"/>
      <c r="O1398" s="28"/>
      <c r="P1398" s="18">
        <v>85.1</v>
      </c>
      <c r="Q1398" s="30">
        <v>13.1</v>
      </c>
      <c r="R1398" s="15" t="s">
        <v>4550</v>
      </c>
      <c r="S1398" s="28" t="s">
        <v>4551</v>
      </c>
      <c r="T1398" s="31"/>
      <c r="U1398" s="17"/>
      <c r="V1398" s="31"/>
      <c r="W1398" s="16"/>
      <c r="X1398" s="30"/>
      <c r="Y1398" s="227"/>
      <c r="Z1398" s="174"/>
      <c r="AA1398" s="174"/>
      <c r="AB1398" s="28"/>
      <c r="AC1398" s="28"/>
    </row>
    <row r="1399" spans="1:29">
      <c r="A1399" s="5">
        <v>1391</v>
      </c>
      <c r="B1399" s="5" t="s">
        <v>1641</v>
      </c>
      <c r="C1399" s="41" t="s">
        <v>4553</v>
      </c>
      <c r="D1399" s="14"/>
      <c r="E1399" s="14"/>
      <c r="F1399" s="187"/>
      <c r="G1399" s="187"/>
      <c r="H1399" s="16"/>
      <c r="I1399" s="5"/>
      <c r="J1399" s="28" t="s">
        <v>4554</v>
      </c>
      <c r="K1399" s="28" t="s">
        <v>2038</v>
      </c>
      <c r="L1399" s="29" t="s">
        <v>1261</v>
      </c>
      <c r="M1399" s="28" t="s">
        <v>4549</v>
      </c>
      <c r="N1399" s="33"/>
      <c r="O1399" s="28"/>
      <c r="P1399" s="18">
        <v>117.7</v>
      </c>
      <c r="Q1399" s="30">
        <v>4.3</v>
      </c>
      <c r="R1399" s="15" t="s">
        <v>4555</v>
      </c>
      <c r="S1399" s="28" t="s">
        <v>4551</v>
      </c>
      <c r="T1399" s="31"/>
      <c r="U1399" s="17"/>
      <c r="V1399" s="31"/>
      <c r="W1399" s="16"/>
      <c r="X1399" s="30"/>
      <c r="Y1399" s="227"/>
      <c r="Z1399" s="174"/>
      <c r="AA1399" s="174"/>
      <c r="AB1399" s="28"/>
      <c r="AC1399" s="28"/>
    </row>
    <row r="1400" spans="1:29">
      <c r="A1400" s="5">
        <v>1392</v>
      </c>
      <c r="B1400" s="5" t="s">
        <v>5157</v>
      </c>
      <c r="C1400" s="41" t="s">
        <v>4557</v>
      </c>
      <c r="D1400" s="14"/>
      <c r="E1400" s="14"/>
      <c r="F1400" s="187"/>
      <c r="G1400" s="187"/>
      <c r="H1400" s="16"/>
      <c r="I1400" s="5"/>
      <c r="J1400" s="28" t="s">
        <v>4111</v>
      </c>
      <c r="K1400" s="28" t="s">
        <v>2038</v>
      </c>
      <c r="L1400" s="29" t="s">
        <v>2477</v>
      </c>
      <c r="M1400" s="28" t="s">
        <v>4558</v>
      </c>
      <c r="N1400" s="33"/>
      <c r="O1400" s="28"/>
      <c r="P1400" s="18">
        <v>135.19999999999999</v>
      </c>
      <c r="Q1400" s="30">
        <v>6.1</v>
      </c>
      <c r="R1400" s="15" t="s">
        <v>4559</v>
      </c>
      <c r="S1400" s="28" t="s">
        <v>4551</v>
      </c>
      <c r="T1400" s="31"/>
      <c r="U1400" s="17"/>
      <c r="V1400" s="31"/>
      <c r="W1400" s="16"/>
      <c r="X1400" s="30"/>
      <c r="Y1400" s="227"/>
      <c r="Z1400" s="174"/>
      <c r="AA1400" s="174"/>
      <c r="AB1400" s="28"/>
      <c r="AC1400" s="28"/>
    </row>
    <row r="1401" spans="1:29">
      <c r="A1401" s="5">
        <v>1393</v>
      </c>
      <c r="B1401" s="5" t="s">
        <v>5160</v>
      </c>
      <c r="C1401" s="41" t="s">
        <v>4561</v>
      </c>
      <c r="D1401" s="14"/>
      <c r="E1401" s="14"/>
      <c r="F1401" s="187"/>
      <c r="G1401" s="187"/>
      <c r="H1401" s="16"/>
      <c r="I1401" s="5"/>
      <c r="J1401" s="28"/>
      <c r="K1401" s="28" t="s">
        <v>2038</v>
      </c>
      <c r="L1401" s="29"/>
      <c r="M1401" s="28" t="s">
        <v>4549</v>
      </c>
      <c r="N1401" s="33"/>
      <c r="O1401" s="28"/>
      <c r="P1401" s="18">
        <v>21.1</v>
      </c>
      <c r="Q1401" s="30">
        <v>6.3</v>
      </c>
      <c r="R1401" s="15">
        <v>6</v>
      </c>
      <c r="S1401" s="28" t="s">
        <v>4562</v>
      </c>
      <c r="T1401" s="31"/>
      <c r="U1401" s="17"/>
      <c r="V1401" s="31"/>
      <c r="W1401" s="16"/>
      <c r="X1401" s="30"/>
      <c r="Y1401" s="227"/>
      <c r="Z1401" s="174"/>
      <c r="AA1401" s="174"/>
      <c r="AB1401" s="28"/>
      <c r="AC1401" s="28"/>
    </row>
    <row r="1402" spans="1:29">
      <c r="A1402" s="5">
        <v>1394</v>
      </c>
      <c r="B1402" s="5" t="s">
        <v>4765</v>
      </c>
      <c r="C1402" s="41" t="s">
        <v>4976</v>
      </c>
      <c r="D1402" s="14"/>
      <c r="E1402" s="14"/>
      <c r="F1402" s="187"/>
      <c r="G1402" s="187"/>
      <c r="H1402" s="16"/>
      <c r="I1402" s="5"/>
      <c r="J1402" s="28"/>
      <c r="K1402" s="28" t="s">
        <v>2038</v>
      </c>
      <c r="L1402" s="29"/>
      <c r="M1402" s="28" t="s">
        <v>4549</v>
      </c>
      <c r="N1402" s="33"/>
      <c r="O1402" s="28"/>
      <c r="P1402" s="18">
        <v>23.7</v>
      </c>
      <c r="Q1402" s="30">
        <v>2</v>
      </c>
      <c r="R1402" s="15">
        <v>8</v>
      </c>
      <c r="S1402" s="28" t="s">
        <v>4562</v>
      </c>
      <c r="T1402" s="31"/>
      <c r="U1402" s="17"/>
      <c r="V1402" s="31"/>
      <c r="W1402" s="16"/>
      <c r="X1402" s="30"/>
      <c r="Y1402" s="227"/>
      <c r="Z1402" s="174"/>
      <c r="AA1402" s="174"/>
      <c r="AB1402" s="28"/>
      <c r="AC1402" s="28"/>
    </row>
    <row r="1403" spans="1:29">
      <c r="A1403" s="5">
        <v>1395</v>
      </c>
      <c r="B1403" s="5" t="s">
        <v>2372</v>
      </c>
      <c r="C1403" s="41" t="s">
        <v>4978</v>
      </c>
      <c r="D1403" s="14"/>
      <c r="E1403" s="14"/>
      <c r="F1403" s="187"/>
      <c r="G1403" s="187"/>
      <c r="H1403" s="16"/>
      <c r="I1403" s="5"/>
      <c r="J1403" s="28"/>
      <c r="K1403" s="28" t="s">
        <v>2038</v>
      </c>
      <c r="L1403" s="29"/>
      <c r="M1403" s="28" t="s">
        <v>4549</v>
      </c>
      <c r="N1403" s="33"/>
      <c r="O1403" s="28"/>
      <c r="P1403" s="18">
        <v>24.4</v>
      </c>
      <c r="Q1403" s="30">
        <v>2.6</v>
      </c>
      <c r="R1403" s="15">
        <v>11</v>
      </c>
      <c r="S1403" s="28" t="s">
        <v>4562</v>
      </c>
      <c r="T1403" s="31"/>
      <c r="U1403" s="17"/>
      <c r="V1403" s="31"/>
      <c r="W1403" s="16"/>
      <c r="X1403" s="30"/>
      <c r="Y1403" s="227"/>
      <c r="Z1403" s="174"/>
      <c r="AA1403" s="174"/>
      <c r="AB1403" s="28"/>
      <c r="AC1403" s="28" t="s">
        <v>5450</v>
      </c>
    </row>
    <row r="1404" spans="1:29">
      <c r="A1404" s="5">
        <v>1396</v>
      </c>
      <c r="B1404" s="5" t="s">
        <v>2127</v>
      </c>
      <c r="C1404" s="41" t="s">
        <v>5452</v>
      </c>
      <c r="D1404" s="14"/>
      <c r="E1404" s="14"/>
      <c r="F1404" s="187"/>
      <c r="G1404" s="187"/>
      <c r="H1404" s="16"/>
      <c r="I1404" s="5"/>
      <c r="J1404" s="28"/>
      <c r="K1404" s="28" t="s">
        <v>2038</v>
      </c>
      <c r="L1404" s="29"/>
      <c r="M1404" s="28" t="s">
        <v>4549</v>
      </c>
      <c r="N1404" s="33"/>
      <c r="O1404" s="28"/>
      <c r="P1404" s="18">
        <v>25.6</v>
      </c>
      <c r="Q1404" s="30">
        <v>2.8</v>
      </c>
      <c r="R1404" s="15">
        <v>14</v>
      </c>
      <c r="S1404" s="28" t="s">
        <v>4562</v>
      </c>
      <c r="T1404" s="31"/>
      <c r="U1404" s="17"/>
      <c r="V1404" s="31"/>
      <c r="W1404" s="16"/>
      <c r="X1404" s="30"/>
      <c r="Y1404" s="227"/>
      <c r="Z1404" s="174"/>
      <c r="AA1404" s="174"/>
      <c r="AB1404" s="28"/>
      <c r="AC1404" s="28"/>
    </row>
    <row r="1405" spans="1:29">
      <c r="A1405" s="5">
        <v>1397</v>
      </c>
      <c r="B1405" s="5" t="s">
        <v>2968</v>
      </c>
      <c r="C1405" s="41" t="s">
        <v>5454</v>
      </c>
      <c r="D1405" s="14"/>
      <c r="E1405" s="14"/>
      <c r="F1405" s="187"/>
      <c r="G1405" s="187"/>
      <c r="H1405" s="16"/>
      <c r="I1405" s="5"/>
      <c r="J1405" s="28"/>
      <c r="K1405" s="28" t="s">
        <v>2038</v>
      </c>
      <c r="L1405" s="29"/>
      <c r="M1405" s="28" t="s">
        <v>4549</v>
      </c>
      <c r="N1405" s="33"/>
      <c r="O1405" s="28"/>
      <c r="P1405" s="18">
        <v>25.9</v>
      </c>
      <c r="Q1405" s="30">
        <v>1.6</v>
      </c>
      <c r="R1405" s="15">
        <v>11</v>
      </c>
      <c r="S1405" s="28" t="s">
        <v>4562</v>
      </c>
      <c r="T1405" s="31">
        <v>13.3</v>
      </c>
      <c r="U1405" s="17">
        <v>0.33483826941773942</v>
      </c>
      <c r="V1405" s="31">
        <v>2.17</v>
      </c>
      <c r="W1405" s="16">
        <v>42</v>
      </c>
      <c r="X1405" s="30"/>
      <c r="Y1405" s="227"/>
      <c r="Z1405" s="174"/>
      <c r="AA1405" s="174"/>
      <c r="AB1405" s="28"/>
      <c r="AC1405" s="28"/>
    </row>
    <row r="1406" spans="1:29">
      <c r="A1406" s="5">
        <v>1398</v>
      </c>
      <c r="B1406" s="5" t="s">
        <v>4768</v>
      </c>
      <c r="C1406" s="41" t="s">
        <v>5456</v>
      </c>
      <c r="D1406" s="14"/>
      <c r="E1406" s="14"/>
      <c r="F1406" s="187"/>
      <c r="G1406" s="187"/>
      <c r="H1406" s="16"/>
      <c r="I1406" s="5"/>
      <c r="J1406" s="28"/>
      <c r="K1406" s="28" t="s">
        <v>2038</v>
      </c>
      <c r="L1406" s="29"/>
      <c r="M1406" s="28" t="s">
        <v>4549</v>
      </c>
      <c r="N1406" s="33"/>
      <c r="O1406" s="28"/>
      <c r="P1406" s="18">
        <v>26.3</v>
      </c>
      <c r="Q1406" s="30">
        <v>2.2999999999999998</v>
      </c>
      <c r="R1406" s="15">
        <v>6</v>
      </c>
      <c r="S1406" s="28" t="s">
        <v>4562</v>
      </c>
      <c r="T1406" s="31"/>
      <c r="U1406" s="17"/>
      <c r="V1406" s="31"/>
      <c r="W1406" s="16"/>
      <c r="X1406" s="30"/>
      <c r="Y1406" s="227"/>
      <c r="Z1406" s="174"/>
      <c r="AA1406" s="174"/>
      <c r="AB1406" s="28"/>
      <c r="AC1406" s="28"/>
    </row>
    <row r="1407" spans="1:29">
      <c r="A1407" s="5">
        <v>1399</v>
      </c>
      <c r="B1407" s="5" t="s">
        <v>1636</v>
      </c>
      <c r="C1407" s="41" t="s">
        <v>5458</v>
      </c>
      <c r="D1407" s="14"/>
      <c r="E1407" s="14"/>
      <c r="F1407" s="187"/>
      <c r="G1407" s="187"/>
      <c r="H1407" s="16"/>
      <c r="I1407" s="5"/>
      <c r="J1407" s="28"/>
      <c r="K1407" s="28" t="s">
        <v>2038</v>
      </c>
      <c r="L1407" s="29"/>
      <c r="M1407" s="28" t="s">
        <v>4549</v>
      </c>
      <c r="N1407" s="33"/>
      <c r="O1407" s="28"/>
      <c r="P1407" s="18">
        <v>28.2</v>
      </c>
      <c r="Q1407" s="30">
        <v>1.8</v>
      </c>
      <c r="R1407" s="15">
        <v>32</v>
      </c>
      <c r="S1407" s="28" t="s">
        <v>4562</v>
      </c>
      <c r="T1407" s="31">
        <v>14.8</v>
      </c>
      <c r="U1407" s="17">
        <v>0.20035788874434055</v>
      </c>
      <c r="V1407" s="31">
        <v>1.64</v>
      </c>
      <c r="W1407" s="16">
        <v>67</v>
      </c>
      <c r="X1407" s="30"/>
      <c r="Y1407" s="227"/>
      <c r="Z1407" s="174"/>
      <c r="AA1407" s="174"/>
      <c r="AB1407" s="28"/>
      <c r="AC1407" s="28"/>
    </row>
    <row r="1408" spans="1:29">
      <c r="A1408" s="5">
        <v>1400</v>
      </c>
      <c r="B1408" s="5" t="s">
        <v>1630</v>
      </c>
      <c r="C1408" s="41" t="s">
        <v>5460</v>
      </c>
      <c r="D1408" s="14"/>
      <c r="E1408" s="14"/>
      <c r="F1408" s="187"/>
      <c r="G1408" s="187"/>
      <c r="H1408" s="16"/>
      <c r="I1408" s="5"/>
      <c r="J1408" s="28"/>
      <c r="K1408" s="28" t="s">
        <v>2038</v>
      </c>
      <c r="L1408" s="29" t="s">
        <v>5461</v>
      </c>
      <c r="M1408" s="28" t="s">
        <v>4549</v>
      </c>
      <c r="N1408" s="33"/>
      <c r="O1408" s="28"/>
      <c r="P1408" s="18">
        <v>35.799999999999997</v>
      </c>
      <c r="Q1408" s="30">
        <v>3.9</v>
      </c>
      <c r="R1408" s="15">
        <v>5</v>
      </c>
      <c r="S1408" s="28" t="s">
        <v>4562</v>
      </c>
      <c r="T1408" s="31">
        <v>12.9</v>
      </c>
      <c r="U1408" s="17">
        <v>0.4618802153517006</v>
      </c>
      <c r="V1408" s="31">
        <v>2.4</v>
      </c>
      <c r="W1408" s="16">
        <v>27</v>
      </c>
      <c r="X1408" s="30"/>
      <c r="Y1408" s="227"/>
      <c r="Z1408" s="174"/>
      <c r="AA1408" s="174"/>
      <c r="AB1408" s="28"/>
      <c r="AC1408" s="28"/>
    </row>
    <row r="1409" spans="1:29">
      <c r="A1409" s="5">
        <v>1401</v>
      </c>
      <c r="B1409" s="5" t="s">
        <v>4771</v>
      </c>
      <c r="C1409" s="41" t="s">
        <v>5241</v>
      </c>
      <c r="D1409" s="14"/>
      <c r="E1409" s="14"/>
      <c r="F1409" s="187"/>
      <c r="G1409" s="187"/>
      <c r="H1409" s="16"/>
      <c r="I1409" s="5"/>
      <c r="J1409" s="28"/>
      <c r="K1409" s="28" t="s">
        <v>2038</v>
      </c>
      <c r="L1409" s="29" t="s">
        <v>5461</v>
      </c>
      <c r="M1409" s="28" t="s">
        <v>4549</v>
      </c>
      <c r="N1409" s="33"/>
      <c r="O1409" s="28"/>
      <c r="P1409" s="18">
        <v>37.299999999999997</v>
      </c>
      <c r="Q1409" s="30">
        <v>3</v>
      </c>
      <c r="R1409" s="15">
        <v>13</v>
      </c>
      <c r="S1409" s="28" t="s">
        <v>4562</v>
      </c>
      <c r="T1409" s="31">
        <v>13.7</v>
      </c>
      <c r="U1409" s="17">
        <v>0.38829013735766038</v>
      </c>
      <c r="V1409" s="31">
        <v>1.4</v>
      </c>
      <c r="W1409" s="16">
        <v>13</v>
      </c>
      <c r="X1409" s="30"/>
      <c r="Y1409" s="227"/>
      <c r="Z1409" s="174"/>
      <c r="AA1409" s="174"/>
      <c r="AB1409" s="28"/>
      <c r="AC1409" s="28" t="s">
        <v>5236</v>
      </c>
    </row>
    <row r="1410" spans="1:29">
      <c r="A1410" s="5">
        <v>1402</v>
      </c>
      <c r="B1410" s="5" t="s">
        <v>5552</v>
      </c>
      <c r="C1410" s="41" t="s">
        <v>5238</v>
      </c>
      <c r="D1410" s="14"/>
      <c r="E1410" s="14"/>
      <c r="F1410" s="187"/>
      <c r="G1410" s="187"/>
      <c r="H1410" s="16"/>
      <c r="I1410" s="5"/>
      <c r="J1410" s="28" t="s">
        <v>5239</v>
      </c>
      <c r="K1410" s="28" t="s">
        <v>2038</v>
      </c>
      <c r="L1410" s="29"/>
      <c r="M1410" s="28" t="s">
        <v>4549</v>
      </c>
      <c r="N1410" s="33"/>
      <c r="O1410" s="28"/>
      <c r="P1410" s="18">
        <v>94.8</v>
      </c>
      <c r="Q1410" s="30">
        <v>2.9</v>
      </c>
      <c r="R1410" s="15">
        <v>27</v>
      </c>
      <c r="S1410" s="28" t="s">
        <v>4562</v>
      </c>
      <c r="T1410" s="31"/>
      <c r="U1410" s="32"/>
      <c r="V1410" s="31"/>
      <c r="W1410" s="16"/>
      <c r="X1410" s="30"/>
      <c r="Y1410" s="227"/>
      <c r="Z1410" s="174"/>
      <c r="AA1410" s="174"/>
      <c r="AB1410" s="28"/>
      <c r="AC1410" s="28" t="s">
        <v>5038</v>
      </c>
    </row>
    <row r="1411" spans="1:29">
      <c r="A1411" s="5">
        <v>1403</v>
      </c>
      <c r="B1411" s="5" t="s">
        <v>5519</v>
      </c>
      <c r="C1411" s="41" t="s">
        <v>5148</v>
      </c>
      <c r="D1411" s="13">
        <v>1185.8119999999999</v>
      </c>
      <c r="E1411" s="13">
        <v>265.17899999999997</v>
      </c>
      <c r="F1411" s="185">
        <v>15.19364</v>
      </c>
      <c r="G1411" s="185">
        <v>47.276449999999997</v>
      </c>
      <c r="H1411" s="37"/>
      <c r="I1411" s="5"/>
      <c r="J1411" s="28" t="s">
        <v>4940</v>
      </c>
      <c r="K1411" s="28" t="s">
        <v>2037</v>
      </c>
      <c r="L1411" s="29" t="s">
        <v>2421</v>
      </c>
      <c r="M1411" s="28" t="s">
        <v>4941</v>
      </c>
      <c r="N1411" s="33"/>
      <c r="O1411" s="28"/>
      <c r="P1411" s="18">
        <v>34</v>
      </c>
      <c r="Q1411" s="30">
        <v>5.6</v>
      </c>
      <c r="R1411" s="15">
        <v>50</v>
      </c>
      <c r="S1411" s="28" t="s">
        <v>4942</v>
      </c>
      <c r="T1411" s="31"/>
      <c r="U1411" s="32"/>
      <c r="V1411" s="31"/>
      <c r="W1411" s="16"/>
      <c r="X1411" s="30"/>
      <c r="Y1411" s="227">
        <v>61.1</v>
      </c>
      <c r="Z1411" s="174">
        <v>5.8</v>
      </c>
      <c r="AA1411" s="174">
        <v>24</v>
      </c>
      <c r="AB1411" s="28" t="s">
        <v>4942</v>
      </c>
      <c r="AC1411" s="28" t="s">
        <v>4540</v>
      </c>
    </row>
    <row r="1412" spans="1:29">
      <c r="A1412" s="5">
        <v>1404</v>
      </c>
      <c r="B1412" s="5" t="s">
        <v>5739</v>
      </c>
      <c r="C1412" s="28" t="s">
        <v>2089</v>
      </c>
      <c r="D1412" s="13">
        <v>913.16399999999999</v>
      </c>
      <c r="E1412" s="13">
        <v>113.88</v>
      </c>
      <c r="F1412" s="187">
        <v>11.49028</v>
      </c>
      <c r="G1412" s="187">
        <v>46.103610000000003</v>
      </c>
      <c r="H1412" s="15">
        <v>1205</v>
      </c>
      <c r="I1412" s="5">
        <v>1398</v>
      </c>
      <c r="J1412" s="28"/>
      <c r="K1412" s="28" t="s">
        <v>2038</v>
      </c>
      <c r="L1412" s="29" t="s">
        <v>1261</v>
      </c>
      <c r="M1412" s="28" t="s">
        <v>5387</v>
      </c>
      <c r="N1412" s="33"/>
      <c r="O1412" s="28"/>
      <c r="P1412" s="18">
        <v>7.5</v>
      </c>
      <c r="Q1412" s="30">
        <v>0.9</v>
      </c>
      <c r="R1412" s="15">
        <v>20</v>
      </c>
      <c r="S1412" s="28" t="s">
        <v>5184</v>
      </c>
      <c r="T1412" s="31"/>
      <c r="U1412" s="32"/>
      <c r="V1412" s="31"/>
      <c r="W1412" s="16"/>
      <c r="X1412" s="30"/>
      <c r="Y1412" s="227"/>
      <c r="Z1412" s="174"/>
      <c r="AA1412" s="174"/>
      <c r="AB1412" s="28"/>
      <c r="AC1412" s="28"/>
    </row>
    <row r="1413" spans="1:29">
      <c r="A1413" s="5">
        <v>1405</v>
      </c>
      <c r="B1413" s="5" t="s">
        <v>2150</v>
      </c>
      <c r="C1413" s="28" t="s">
        <v>2977</v>
      </c>
      <c r="D1413" s="13">
        <v>913.91</v>
      </c>
      <c r="E1413" s="13">
        <v>113.17700000000001</v>
      </c>
      <c r="F1413" s="187">
        <v>11.49944</v>
      </c>
      <c r="G1413" s="187">
        <v>46.096939999999996</v>
      </c>
      <c r="H1413" s="15">
        <v>875</v>
      </c>
      <c r="I1413" s="5">
        <v>968</v>
      </c>
      <c r="J1413" s="28"/>
      <c r="K1413" s="28" t="s">
        <v>2038</v>
      </c>
      <c r="L1413" s="29" t="s">
        <v>1261</v>
      </c>
      <c r="M1413" s="28" t="s">
        <v>5387</v>
      </c>
      <c r="N1413" s="33"/>
      <c r="O1413" s="28"/>
      <c r="P1413" s="18">
        <v>11.3</v>
      </c>
      <c r="Q1413" s="30">
        <v>1.5</v>
      </c>
      <c r="R1413" s="15">
        <v>20</v>
      </c>
      <c r="S1413" s="28" t="s">
        <v>5184</v>
      </c>
      <c r="T1413" s="31">
        <v>13.98</v>
      </c>
      <c r="U1413" s="32">
        <v>0.22</v>
      </c>
      <c r="V1413" s="31">
        <v>1.0900000000000001</v>
      </c>
      <c r="W1413" s="16">
        <v>24</v>
      </c>
      <c r="X1413" s="30"/>
      <c r="Y1413" s="227"/>
      <c r="Z1413" s="174"/>
      <c r="AA1413" s="174"/>
      <c r="AB1413" s="28"/>
      <c r="AC1413" s="28"/>
    </row>
    <row r="1414" spans="1:29">
      <c r="A1414" s="5">
        <v>1406</v>
      </c>
      <c r="B1414" s="5" t="s">
        <v>4758</v>
      </c>
      <c r="C1414" s="28" t="s">
        <v>5386</v>
      </c>
      <c r="D1414" s="13">
        <v>913.77800000000002</v>
      </c>
      <c r="E1414" s="13">
        <v>111.995</v>
      </c>
      <c r="F1414" s="187">
        <v>11.49694</v>
      </c>
      <c r="G1414" s="187">
        <v>46.086390000000002</v>
      </c>
      <c r="H1414" s="15">
        <v>755</v>
      </c>
      <c r="I1414" s="5">
        <v>726</v>
      </c>
      <c r="J1414" s="28"/>
      <c r="K1414" s="28" t="s">
        <v>2038</v>
      </c>
      <c r="L1414" s="29" t="s">
        <v>1261</v>
      </c>
      <c r="M1414" s="28" t="s">
        <v>5387</v>
      </c>
      <c r="N1414" s="33"/>
      <c r="O1414" s="28"/>
      <c r="P1414" s="18">
        <v>11.5</v>
      </c>
      <c r="Q1414" s="30">
        <v>2.1</v>
      </c>
      <c r="R1414" s="15">
        <v>20</v>
      </c>
      <c r="S1414" s="28" t="s">
        <v>5184</v>
      </c>
      <c r="T1414" s="31"/>
      <c r="U1414" s="32"/>
      <c r="V1414" s="31"/>
      <c r="W1414" s="16"/>
      <c r="X1414" s="30"/>
      <c r="Y1414" s="227"/>
      <c r="Z1414" s="174"/>
      <c r="AA1414" s="174"/>
      <c r="AB1414" s="28"/>
      <c r="AC1414" s="28"/>
    </row>
    <row r="1415" spans="1:29">
      <c r="A1415" s="5">
        <v>1407</v>
      </c>
      <c r="B1415" s="5" t="s">
        <v>1492</v>
      </c>
      <c r="C1415" s="28" t="s">
        <v>2069</v>
      </c>
      <c r="D1415" s="13">
        <v>913.83399999999995</v>
      </c>
      <c r="E1415" s="13">
        <v>113.822</v>
      </c>
      <c r="F1415" s="187">
        <v>11.498889999999999</v>
      </c>
      <c r="G1415" s="187">
        <v>46.102780000000003</v>
      </c>
      <c r="H1415" s="15">
        <v>1076</v>
      </c>
      <c r="I1415" s="5">
        <v>1044</v>
      </c>
      <c r="J1415" s="28"/>
      <c r="K1415" s="28" t="s">
        <v>2038</v>
      </c>
      <c r="L1415" s="29" t="s">
        <v>1261</v>
      </c>
      <c r="M1415" s="28" t="s">
        <v>5387</v>
      </c>
      <c r="N1415" s="33"/>
      <c r="O1415" s="28"/>
      <c r="P1415" s="18">
        <v>11.5</v>
      </c>
      <c r="Q1415" s="30">
        <v>1.7</v>
      </c>
      <c r="R1415" s="15">
        <v>20</v>
      </c>
      <c r="S1415" s="28" t="s">
        <v>5184</v>
      </c>
      <c r="T1415" s="31"/>
      <c r="U1415" s="32"/>
      <c r="V1415" s="31"/>
      <c r="W1415" s="16"/>
      <c r="X1415" s="30"/>
      <c r="Y1415" s="227"/>
      <c r="Z1415" s="174"/>
      <c r="AA1415" s="174"/>
      <c r="AB1415" s="28"/>
      <c r="AC1415" s="28"/>
    </row>
    <row r="1416" spans="1:29">
      <c r="A1416" s="5">
        <v>1408</v>
      </c>
      <c r="B1416" s="5" t="s">
        <v>1494</v>
      </c>
      <c r="C1416" s="28" t="s">
        <v>5186</v>
      </c>
      <c r="D1416" s="13">
        <v>942.47900000000004</v>
      </c>
      <c r="E1416" s="13">
        <v>83.826999999999998</v>
      </c>
      <c r="F1416" s="188">
        <v>11.84694</v>
      </c>
      <c r="G1416" s="188">
        <v>45.81944</v>
      </c>
      <c r="H1416" s="15">
        <v>228</v>
      </c>
      <c r="I1416" s="5">
        <v>245</v>
      </c>
      <c r="J1416" s="28"/>
      <c r="K1416" s="28" t="s">
        <v>2038</v>
      </c>
      <c r="L1416" s="29" t="s">
        <v>5187</v>
      </c>
      <c r="M1416" s="28" t="s">
        <v>5188</v>
      </c>
      <c r="N1416" s="33"/>
      <c r="O1416" s="28"/>
      <c r="P1416" s="18">
        <v>25.9</v>
      </c>
      <c r="Q1416" s="30">
        <v>2.6</v>
      </c>
      <c r="R1416" s="15">
        <v>25</v>
      </c>
      <c r="S1416" s="28" t="s">
        <v>5184</v>
      </c>
      <c r="T1416" s="31">
        <v>11.58</v>
      </c>
      <c r="U1416" s="32">
        <v>0.22</v>
      </c>
      <c r="V1416" s="31">
        <v>1.97</v>
      </c>
      <c r="W1416" s="16">
        <v>82</v>
      </c>
      <c r="X1416" s="30"/>
      <c r="Y1416" s="227"/>
      <c r="Z1416" s="174"/>
      <c r="AA1416" s="174"/>
      <c r="AB1416" s="28"/>
      <c r="AC1416" s="28"/>
    </row>
    <row r="1417" spans="1:29">
      <c r="A1417" s="5">
        <v>1409</v>
      </c>
      <c r="B1417" s="5" t="s">
        <v>1652</v>
      </c>
      <c r="C1417" s="28" t="s">
        <v>5062</v>
      </c>
      <c r="D1417" s="13">
        <v>947.92700000000002</v>
      </c>
      <c r="E1417" s="13">
        <v>110.613</v>
      </c>
      <c r="F1417" s="188">
        <v>11.936669999999999</v>
      </c>
      <c r="G1417" s="188">
        <v>46.057220000000001</v>
      </c>
      <c r="H1417" s="15">
        <v>375</v>
      </c>
      <c r="I1417" s="5">
        <v>375</v>
      </c>
      <c r="J1417" s="28"/>
      <c r="K1417" s="28" t="s">
        <v>2038</v>
      </c>
      <c r="L1417" s="28" t="s">
        <v>5191</v>
      </c>
      <c r="M1417" s="28" t="s">
        <v>5620</v>
      </c>
      <c r="N1417" s="33"/>
      <c r="O1417" s="28"/>
      <c r="P1417" s="18">
        <v>26.1</v>
      </c>
      <c r="Q1417" s="30">
        <v>3.4</v>
      </c>
      <c r="R1417" s="15">
        <v>30</v>
      </c>
      <c r="S1417" s="28" t="s">
        <v>5184</v>
      </c>
      <c r="T1417" s="31"/>
      <c r="U1417" s="32"/>
      <c r="V1417" s="31"/>
      <c r="W1417" s="16"/>
      <c r="X1417" s="30"/>
      <c r="Y1417" s="227"/>
      <c r="Z1417" s="174"/>
      <c r="AA1417" s="174"/>
      <c r="AB1417" s="28"/>
      <c r="AC1417" s="28"/>
    </row>
    <row r="1418" spans="1:29">
      <c r="A1418" s="5">
        <v>1410</v>
      </c>
      <c r="B1418" s="5" t="s">
        <v>2359</v>
      </c>
      <c r="C1418" s="28" t="s">
        <v>5190</v>
      </c>
      <c r="D1418" s="13">
        <v>942.50699999999995</v>
      </c>
      <c r="E1418" s="13">
        <v>84.106999999999999</v>
      </c>
      <c r="F1418" s="188">
        <v>11.8475</v>
      </c>
      <c r="G1418" s="188">
        <v>45.821939999999998</v>
      </c>
      <c r="H1418" s="15">
        <v>230</v>
      </c>
      <c r="I1418" s="5">
        <v>246</v>
      </c>
      <c r="J1418" s="28"/>
      <c r="K1418" s="28" t="s">
        <v>2038</v>
      </c>
      <c r="L1418" s="28" t="s">
        <v>5191</v>
      </c>
      <c r="M1418" s="28" t="s">
        <v>5615</v>
      </c>
      <c r="N1418" s="33"/>
      <c r="O1418" s="28"/>
      <c r="P1418" s="18">
        <v>31.2</v>
      </c>
      <c r="Q1418" s="30">
        <v>3.6</v>
      </c>
      <c r="R1418" s="15">
        <v>30</v>
      </c>
      <c r="S1418" s="28" t="s">
        <v>5184</v>
      </c>
      <c r="T1418" s="31">
        <v>11.23</v>
      </c>
      <c r="U1418" s="32">
        <v>0.38</v>
      </c>
      <c r="V1418" s="31">
        <v>2.65</v>
      </c>
      <c r="W1418" s="16">
        <v>48</v>
      </c>
      <c r="X1418" s="30"/>
      <c r="Y1418" s="227"/>
      <c r="Z1418" s="174"/>
      <c r="AA1418" s="174"/>
      <c r="AB1418" s="28"/>
      <c r="AC1418" s="28"/>
    </row>
    <row r="1419" spans="1:29">
      <c r="A1419" s="5">
        <v>1411</v>
      </c>
      <c r="B1419" s="5" t="s">
        <v>2876</v>
      </c>
      <c r="C1419" s="28" t="s">
        <v>5518</v>
      </c>
      <c r="D1419" s="13">
        <v>945.20899999999995</v>
      </c>
      <c r="E1419" s="13">
        <v>109.18899999999999</v>
      </c>
      <c r="F1419" s="188">
        <v>11.90056</v>
      </c>
      <c r="G1419" s="188">
        <v>46.045830000000002</v>
      </c>
      <c r="H1419" s="15">
        <v>440</v>
      </c>
      <c r="I1419" s="5">
        <v>398</v>
      </c>
      <c r="J1419" s="28"/>
      <c r="K1419" s="28" t="s">
        <v>2038</v>
      </c>
      <c r="L1419" s="28" t="s">
        <v>5191</v>
      </c>
      <c r="M1419" s="28" t="s">
        <v>5620</v>
      </c>
      <c r="N1419" s="33"/>
      <c r="O1419" s="28"/>
      <c r="P1419" s="18">
        <v>32.4</v>
      </c>
      <c r="Q1419" s="30">
        <v>2.7</v>
      </c>
      <c r="R1419" s="15">
        <v>40</v>
      </c>
      <c r="S1419" s="28" t="s">
        <v>5184</v>
      </c>
      <c r="T1419" s="31">
        <v>12.23</v>
      </c>
      <c r="U1419" s="32">
        <v>0.52</v>
      </c>
      <c r="V1419" s="31">
        <v>2.33</v>
      </c>
      <c r="W1419" s="16">
        <v>20</v>
      </c>
      <c r="X1419" s="30"/>
      <c r="Y1419" s="227"/>
      <c r="Z1419" s="174"/>
      <c r="AA1419" s="174"/>
      <c r="AB1419" s="28"/>
      <c r="AC1419" s="28"/>
    </row>
    <row r="1420" spans="1:29">
      <c r="A1420" s="5">
        <v>1412</v>
      </c>
      <c r="B1420" s="5" t="s">
        <v>2615</v>
      </c>
      <c r="C1420" s="28" t="s">
        <v>5064</v>
      </c>
      <c r="D1420" s="13">
        <v>946.33299999999997</v>
      </c>
      <c r="E1420" s="13">
        <v>109.872</v>
      </c>
      <c r="F1420" s="188">
        <v>11.915559999999999</v>
      </c>
      <c r="G1420" s="188">
        <v>46.051389999999998</v>
      </c>
      <c r="H1420" s="15">
        <v>378</v>
      </c>
      <c r="I1420" s="5">
        <v>397</v>
      </c>
      <c r="J1420" s="28"/>
      <c r="K1420" s="28" t="s">
        <v>2038</v>
      </c>
      <c r="L1420" s="29" t="s">
        <v>5187</v>
      </c>
      <c r="M1420" s="28" t="s">
        <v>5065</v>
      </c>
      <c r="N1420" s="33"/>
      <c r="O1420" s="28"/>
      <c r="P1420" s="18">
        <v>39.4</v>
      </c>
      <c r="Q1420" s="30">
        <v>4.2</v>
      </c>
      <c r="R1420" s="15">
        <v>20</v>
      </c>
      <c r="S1420" s="28" t="s">
        <v>5184</v>
      </c>
      <c r="T1420" s="31">
        <v>11.06</v>
      </c>
      <c r="U1420" s="32">
        <v>0.81</v>
      </c>
      <c r="V1420" s="31">
        <v>3.12</v>
      </c>
      <c r="W1420" s="16">
        <v>15</v>
      </c>
      <c r="X1420" s="30"/>
      <c r="Y1420" s="227"/>
      <c r="Z1420" s="174"/>
      <c r="AA1420" s="174"/>
      <c r="AB1420" s="28"/>
      <c r="AC1420" s="28"/>
    </row>
    <row r="1421" spans="1:29">
      <c r="A1421" s="5">
        <v>1413</v>
      </c>
      <c r="B1421" s="5" t="s">
        <v>2878</v>
      </c>
      <c r="C1421" s="28" t="s">
        <v>5619</v>
      </c>
      <c r="D1421" s="13">
        <v>949.17499999999995</v>
      </c>
      <c r="E1421" s="13">
        <v>86.25</v>
      </c>
      <c r="F1421" s="188">
        <v>11.93472</v>
      </c>
      <c r="G1421" s="188">
        <v>45.837780000000002</v>
      </c>
      <c r="H1421" s="15">
        <v>240</v>
      </c>
      <c r="I1421" s="5">
        <v>174</v>
      </c>
      <c r="J1421" s="28"/>
      <c r="K1421" s="28" t="s">
        <v>2038</v>
      </c>
      <c r="L1421" s="28" t="s">
        <v>5191</v>
      </c>
      <c r="M1421" s="28" t="s">
        <v>5620</v>
      </c>
      <c r="N1421" s="33"/>
      <c r="O1421" s="28"/>
      <c r="P1421" s="18">
        <v>40.799999999999997</v>
      </c>
      <c r="Q1421" s="30">
        <v>3.9</v>
      </c>
      <c r="R1421" s="15">
        <v>30</v>
      </c>
      <c r="S1421" s="28" t="s">
        <v>5184</v>
      </c>
      <c r="T1421" s="31">
        <v>12.13</v>
      </c>
      <c r="U1421" s="32">
        <v>0.14000000000000001</v>
      </c>
      <c r="V1421" s="31">
        <v>1.19</v>
      </c>
      <c r="W1421" s="16">
        <v>78</v>
      </c>
      <c r="X1421" s="30"/>
      <c r="Y1421" s="227"/>
      <c r="Z1421" s="174"/>
      <c r="AA1421" s="174"/>
      <c r="AB1421" s="28"/>
      <c r="AC1421" s="28"/>
    </row>
    <row r="1422" spans="1:29">
      <c r="A1422" s="5">
        <v>1414</v>
      </c>
      <c r="B1422" s="5" t="s">
        <v>5112</v>
      </c>
      <c r="C1422" s="28" t="s">
        <v>5617</v>
      </c>
      <c r="D1422" s="13">
        <v>942.54499999999996</v>
      </c>
      <c r="E1422" s="13">
        <v>84.203000000000003</v>
      </c>
      <c r="F1422" s="185">
        <v>11.84806</v>
      </c>
      <c r="G1422" s="185">
        <v>45.822780000000002</v>
      </c>
      <c r="H1422" s="15">
        <v>230</v>
      </c>
      <c r="I1422" s="5">
        <v>241</v>
      </c>
      <c r="J1422" s="28"/>
      <c r="K1422" s="28" t="s">
        <v>2038</v>
      </c>
      <c r="L1422" s="28" t="s">
        <v>5191</v>
      </c>
      <c r="M1422" s="28" t="s">
        <v>5615</v>
      </c>
      <c r="N1422" s="33"/>
      <c r="O1422" s="28"/>
      <c r="P1422" s="18">
        <v>46.1</v>
      </c>
      <c r="Q1422" s="30">
        <v>4.7</v>
      </c>
      <c r="R1422" s="15">
        <v>30</v>
      </c>
      <c r="S1422" s="28" t="s">
        <v>5184</v>
      </c>
      <c r="T1422" s="31">
        <v>10.88</v>
      </c>
      <c r="U1422" s="32">
        <v>0.33</v>
      </c>
      <c r="V1422" s="31">
        <v>2.06</v>
      </c>
      <c r="W1422" s="16">
        <v>39</v>
      </c>
      <c r="X1422" s="30"/>
      <c r="Y1422" s="227"/>
      <c r="Z1422" s="174"/>
      <c r="AA1422" s="174"/>
      <c r="AB1422" s="28"/>
      <c r="AC1422" s="28"/>
    </row>
    <row r="1423" spans="1:29">
      <c r="A1423" s="5">
        <v>1415</v>
      </c>
      <c r="B1423" s="5" t="s">
        <v>1644</v>
      </c>
      <c r="C1423" s="28" t="s">
        <v>5024</v>
      </c>
      <c r="D1423" s="14"/>
      <c r="E1423" s="14"/>
      <c r="F1423" s="187"/>
      <c r="G1423" s="187"/>
      <c r="H1423" s="15"/>
      <c r="I1423" s="5"/>
      <c r="J1423" s="28"/>
      <c r="K1423" s="28" t="s">
        <v>2038</v>
      </c>
      <c r="L1423" s="29" t="s">
        <v>2653</v>
      </c>
      <c r="M1423" s="28" t="s">
        <v>5025</v>
      </c>
      <c r="N1423" s="33"/>
      <c r="O1423" s="28"/>
      <c r="P1423" s="18">
        <v>72.900000000000006</v>
      </c>
      <c r="Q1423" s="30">
        <v>10</v>
      </c>
      <c r="R1423" s="15">
        <v>30</v>
      </c>
      <c r="S1423" s="28" t="s">
        <v>5184</v>
      </c>
      <c r="T1423" s="31"/>
      <c r="U1423" s="32"/>
      <c r="V1423" s="31"/>
      <c r="W1423" s="16"/>
      <c r="X1423" s="30"/>
      <c r="Y1423" s="227"/>
      <c r="Z1423" s="174"/>
      <c r="AA1423" s="174"/>
      <c r="AB1423" s="28"/>
      <c r="AC1423" s="28"/>
    </row>
    <row r="1424" spans="1:29">
      <c r="A1424" s="5">
        <v>1416</v>
      </c>
      <c r="B1424" s="5" t="s">
        <v>1317</v>
      </c>
      <c r="C1424" s="28" t="s">
        <v>1692</v>
      </c>
      <c r="D1424" s="13">
        <v>897.995</v>
      </c>
      <c r="E1424" s="13">
        <v>107.45699999999999</v>
      </c>
      <c r="F1424" s="187">
        <v>11.290279999999999</v>
      </c>
      <c r="G1424" s="187">
        <v>46.052779999999998</v>
      </c>
      <c r="H1424" s="15">
        <v>1640</v>
      </c>
      <c r="I1424" s="5">
        <v>1557</v>
      </c>
      <c r="J1424" s="28"/>
      <c r="K1424" s="28" t="s">
        <v>2038</v>
      </c>
      <c r="L1424" s="29" t="s">
        <v>2974</v>
      </c>
      <c r="M1424" s="28" t="s">
        <v>2975</v>
      </c>
      <c r="N1424" s="33"/>
      <c r="O1424" s="28"/>
      <c r="P1424" s="18">
        <v>77.400000000000006</v>
      </c>
      <c r="Q1424" s="30">
        <v>6.9</v>
      </c>
      <c r="R1424" s="15">
        <v>20</v>
      </c>
      <c r="S1424" s="28" t="s">
        <v>5184</v>
      </c>
      <c r="T1424" s="31"/>
      <c r="U1424" s="32"/>
      <c r="V1424" s="31"/>
      <c r="W1424" s="16"/>
      <c r="X1424" s="30"/>
      <c r="Y1424" s="227"/>
      <c r="Z1424" s="174"/>
      <c r="AA1424" s="174"/>
      <c r="AB1424" s="28"/>
      <c r="AC1424" s="28"/>
    </row>
    <row r="1425" spans="1:29">
      <c r="A1425" s="5">
        <v>1417</v>
      </c>
      <c r="B1425" s="5" t="s">
        <v>5700</v>
      </c>
      <c r="C1425" s="28" t="s">
        <v>2479</v>
      </c>
      <c r="D1425" s="13">
        <v>898.86199999999997</v>
      </c>
      <c r="E1425" s="13">
        <v>104.28400000000001</v>
      </c>
      <c r="F1425" s="187">
        <v>11.299440000000001</v>
      </c>
      <c r="G1425" s="187">
        <v>46.023890000000002</v>
      </c>
      <c r="H1425" s="15">
        <v>865</v>
      </c>
      <c r="I1425" s="5">
        <v>844</v>
      </c>
      <c r="J1425" s="28"/>
      <c r="K1425" s="28" t="s">
        <v>2038</v>
      </c>
      <c r="L1425" s="29" t="s">
        <v>2974</v>
      </c>
      <c r="M1425" s="28" t="s">
        <v>2975</v>
      </c>
      <c r="N1425" s="33"/>
      <c r="O1425" s="28"/>
      <c r="P1425" s="18">
        <v>82.9</v>
      </c>
      <c r="Q1425" s="30">
        <v>9.9</v>
      </c>
      <c r="R1425" s="15">
        <v>20</v>
      </c>
      <c r="S1425" s="28" t="s">
        <v>5184</v>
      </c>
      <c r="T1425" s="31">
        <v>11.28</v>
      </c>
      <c r="U1425" s="32">
        <v>0.22</v>
      </c>
      <c r="V1425" s="31">
        <v>1.92</v>
      </c>
      <c r="W1425" s="16">
        <v>74</v>
      </c>
      <c r="X1425" s="30"/>
      <c r="Y1425" s="227"/>
      <c r="Z1425" s="174"/>
      <c r="AA1425" s="174"/>
      <c r="AB1425" s="28"/>
      <c r="AC1425" s="28"/>
    </row>
    <row r="1426" spans="1:29">
      <c r="A1426" s="5">
        <v>1418</v>
      </c>
      <c r="B1426" s="5" t="s">
        <v>2471</v>
      </c>
      <c r="C1426" s="28" t="s">
        <v>1113</v>
      </c>
      <c r="D1426" s="13">
        <v>944.13599999999997</v>
      </c>
      <c r="E1426" s="13">
        <v>81.694000000000003</v>
      </c>
      <c r="F1426" s="188">
        <v>11.866669999999999</v>
      </c>
      <c r="G1426" s="188">
        <v>45.799439999999997</v>
      </c>
      <c r="H1426" s="15">
        <v>135</v>
      </c>
      <c r="I1426" s="5">
        <v>154</v>
      </c>
      <c r="J1426" s="28"/>
      <c r="K1426" s="28" t="s">
        <v>2038</v>
      </c>
      <c r="L1426" s="29" t="s">
        <v>5182</v>
      </c>
      <c r="M1426" s="28" t="s">
        <v>5183</v>
      </c>
      <c r="N1426" s="33"/>
      <c r="O1426" s="28"/>
      <c r="P1426" s="18">
        <v>117.2</v>
      </c>
      <c r="Q1426" s="30">
        <v>14.7</v>
      </c>
      <c r="R1426" s="15">
        <v>40</v>
      </c>
      <c r="S1426" s="28" t="s">
        <v>5184</v>
      </c>
      <c r="T1426" s="31"/>
      <c r="U1426" s="32"/>
      <c r="V1426" s="31"/>
      <c r="W1426" s="16"/>
      <c r="X1426" s="30"/>
      <c r="Y1426" s="227"/>
      <c r="Z1426" s="174"/>
      <c r="AA1426" s="174"/>
      <c r="AB1426" s="28"/>
      <c r="AC1426" s="28"/>
    </row>
    <row r="1427" spans="1:29">
      <c r="A1427" s="5">
        <v>1419</v>
      </c>
      <c r="B1427" s="5" t="s">
        <v>1469</v>
      </c>
      <c r="C1427" s="28" t="s">
        <v>5446</v>
      </c>
      <c r="D1427" s="13">
        <v>952.06700000000001</v>
      </c>
      <c r="E1427" s="13">
        <v>84.838999999999999</v>
      </c>
      <c r="F1427" s="188">
        <v>11.970829999999999</v>
      </c>
      <c r="G1427" s="188">
        <v>45.823610000000002</v>
      </c>
      <c r="H1427" s="15">
        <v>280</v>
      </c>
      <c r="I1427" s="5">
        <v>389</v>
      </c>
      <c r="J1427" s="28"/>
      <c r="K1427" s="28" t="s">
        <v>2038</v>
      </c>
      <c r="L1427" s="29" t="s">
        <v>5230</v>
      </c>
      <c r="M1427" s="28" t="s">
        <v>5205</v>
      </c>
      <c r="N1427" s="33"/>
      <c r="O1427" s="28"/>
      <c r="P1427" s="18">
        <v>123.8</v>
      </c>
      <c r="Q1427" s="30">
        <v>12.7</v>
      </c>
      <c r="R1427" s="15">
        <v>35</v>
      </c>
      <c r="S1427" s="28" t="s">
        <v>5184</v>
      </c>
      <c r="T1427" s="31">
        <v>10.98</v>
      </c>
      <c r="U1427" s="32">
        <v>0.52</v>
      </c>
      <c r="V1427" s="31">
        <v>2.97</v>
      </c>
      <c r="W1427" s="16">
        <v>33</v>
      </c>
      <c r="X1427" s="30"/>
      <c r="Y1427" s="227"/>
      <c r="Z1427" s="174"/>
      <c r="AA1427" s="174"/>
      <c r="AB1427" s="28"/>
      <c r="AC1427" s="28"/>
    </row>
    <row r="1428" spans="1:29">
      <c r="A1428" s="5">
        <v>1420</v>
      </c>
      <c r="B1428" s="5" t="s">
        <v>1497</v>
      </c>
      <c r="C1428" s="28" t="s">
        <v>5229</v>
      </c>
      <c r="D1428" s="13">
        <v>950.15499999999997</v>
      </c>
      <c r="E1428" s="13">
        <v>85.007000000000005</v>
      </c>
      <c r="F1428" s="188">
        <v>11.946389999999999</v>
      </c>
      <c r="G1428" s="188">
        <v>45.82611</v>
      </c>
      <c r="H1428" s="15">
        <v>275</v>
      </c>
      <c r="I1428" s="5">
        <v>220</v>
      </c>
      <c r="J1428" s="28"/>
      <c r="K1428" s="28" t="s">
        <v>2038</v>
      </c>
      <c r="L1428" s="29" t="s">
        <v>5230</v>
      </c>
      <c r="M1428" s="28" t="s">
        <v>5231</v>
      </c>
      <c r="N1428" s="33"/>
      <c r="O1428" s="28"/>
      <c r="P1428" s="18">
        <v>126.5</v>
      </c>
      <c r="Q1428" s="30">
        <v>15.3</v>
      </c>
      <c r="R1428" s="15">
        <v>40</v>
      </c>
      <c r="S1428" s="28" t="s">
        <v>5184</v>
      </c>
      <c r="T1428" s="31">
        <v>12.25</v>
      </c>
      <c r="U1428" s="32">
        <v>0.26</v>
      </c>
      <c r="V1428" s="31">
        <v>1.89</v>
      </c>
      <c r="W1428" s="16">
        <v>54</v>
      </c>
      <c r="X1428" s="30"/>
      <c r="Y1428" s="227"/>
      <c r="Z1428" s="174"/>
      <c r="AA1428" s="174"/>
      <c r="AB1428" s="28"/>
      <c r="AC1428" s="28"/>
    </row>
    <row r="1429" spans="1:29">
      <c r="A1429" s="5">
        <v>1421</v>
      </c>
      <c r="B1429" s="5" t="s">
        <v>2985</v>
      </c>
      <c r="C1429" s="41" t="s">
        <v>1985</v>
      </c>
      <c r="D1429" s="13">
        <v>575.51599999999996</v>
      </c>
      <c r="E1429" s="13">
        <v>-102.76600000000001</v>
      </c>
      <c r="F1429" s="185">
        <v>7.1325799999999999</v>
      </c>
      <c r="G1429" s="185">
        <v>44.227580000000003</v>
      </c>
      <c r="H1429" s="16">
        <v>2220</v>
      </c>
      <c r="I1429" s="45">
        <v>2286</v>
      </c>
      <c r="J1429" s="28"/>
      <c r="K1429" s="28" t="s">
        <v>2314</v>
      </c>
      <c r="L1429" s="29" t="s">
        <v>4877</v>
      </c>
      <c r="M1429" s="28" t="s">
        <v>1530</v>
      </c>
      <c r="N1429" s="33"/>
      <c r="O1429" s="28"/>
      <c r="P1429" s="18"/>
      <c r="Q1429" s="30"/>
      <c r="R1429" s="15"/>
      <c r="S1429" s="28"/>
      <c r="T1429" s="31"/>
      <c r="U1429" s="32"/>
      <c r="V1429" s="31"/>
      <c r="W1429" s="16"/>
      <c r="X1429" s="30"/>
      <c r="Y1429" s="227">
        <v>21.4</v>
      </c>
      <c r="Z1429" s="174">
        <v>1</v>
      </c>
      <c r="AA1429" s="174">
        <v>5</v>
      </c>
      <c r="AB1429" s="28" t="s">
        <v>1531</v>
      </c>
      <c r="AC1429" s="28"/>
    </row>
    <row r="1430" spans="1:29">
      <c r="A1430" s="5">
        <v>1422</v>
      </c>
      <c r="B1430" s="5" t="s">
        <v>5838</v>
      </c>
      <c r="C1430" s="41" t="s">
        <v>1976</v>
      </c>
      <c r="D1430" s="13">
        <v>566.06700000000001</v>
      </c>
      <c r="E1430" s="13">
        <v>-106.14700000000001</v>
      </c>
      <c r="F1430" s="185">
        <v>7.0146800000000002</v>
      </c>
      <c r="G1430" s="185">
        <v>44.19679</v>
      </c>
      <c r="H1430" s="16">
        <v>916</v>
      </c>
      <c r="I1430" s="45">
        <v>1261</v>
      </c>
      <c r="J1430" s="28"/>
      <c r="K1430" s="28" t="s">
        <v>2314</v>
      </c>
      <c r="L1430" s="29" t="s">
        <v>3910</v>
      </c>
      <c r="M1430" s="28" t="s">
        <v>1530</v>
      </c>
      <c r="N1430" s="33"/>
      <c r="O1430" s="28"/>
      <c r="P1430" s="18"/>
      <c r="Q1430" s="30"/>
      <c r="R1430" s="15"/>
      <c r="S1430" s="28"/>
      <c r="T1430" s="31"/>
      <c r="U1430" s="32"/>
      <c r="V1430" s="31"/>
      <c r="W1430" s="16"/>
      <c r="X1430" s="30"/>
      <c r="Y1430" s="227">
        <v>67</v>
      </c>
      <c r="Z1430" s="174">
        <v>2.7</v>
      </c>
      <c r="AA1430" s="174">
        <v>4</v>
      </c>
      <c r="AB1430" s="28" t="s">
        <v>1531</v>
      </c>
      <c r="AC1430" s="28"/>
    </row>
    <row r="1431" spans="1:29">
      <c r="A1431" s="5">
        <v>1423</v>
      </c>
      <c r="B1431" s="5" t="s">
        <v>2995</v>
      </c>
      <c r="C1431" s="41" t="s">
        <v>2966</v>
      </c>
      <c r="D1431" s="13">
        <v>594.63499999999999</v>
      </c>
      <c r="E1431" s="13">
        <v>-122.521</v>
      </c>
      <c r="F1431" s="185">
        <v>7.3718199999999996</v>
      </c>
      <c r="G1431" s="185">
        <v>44.050409999999999</v>
      </c>
      <c r="H1431" s="16">
        <v>1600</v>
      </c>
      <c r="I1431" s="45">
        <v>1923</v>
      </c>
      <c r="J1431" s="28"/>
      <c r="K1431" s="28" t="s">
        <v>2314</v>
      </c>
      <c r="L1431" s="29" t="s">
        <v>1536</v>
      </c>
      <c r="M1431" s="28" t="s">
        <v>2967</v>
      </c>
      <c r="N1431" s="33"/>
      <c r="O1431" s="28"/>
      <c r="P1431" s="18"/>
      <c r="Q1431" s="30"/>
      <c r="R1431" s="15"/>
      <c r="S1431" s="28"/>
      <c r="T1431" s="31"/>
      <c r="U1431" s="32"/>
      <c r="V1431" s="31"/>
      <c r="W1431" s="16"/>
      <c r="X1431" s="30"/>
      <c r="Y1431" s="227">
        <v>21.1</v>
      </c>
      <c r="Z1431" s="174">
        <v>3.5</v>
      </c>
      <c r="AA1431" s="174">
        <v>3</v>
      </c>
      <c r="AB1431" s="28" t="s">
        <v>1531</v>
      </c>
      <c r="AC1431" s="28"/>
    </row>
    <row r="1432" spans="1:29">
      <c r="A1432" s="5">
        <v>1424</v>
      </c>
      <c r="B1432" s="5" t="s">
        <v>5306</v>
      </c>
      <c r="C1432" s="28" t="s">
        <v>1874</v>
      </c>
      <c r="D1432" s="14">
        <v>1027.597</v>
      </c>
      <c r="E1432" s="14">
        <v>343.82799999999997</v>
      </c>
      <c r="F1432" s="185">
        <v>13.18407</v>
      </c>
      <c r="G1432" s="185">
        <v>48.103670000000001</v>
      </c>
      <c r="H1432" s="15"/>
      <c r="I1432" s="45">
        <v>524</v>
      </c>
      <c r="J1432" s="28" t="s">
        <v>1661</v>
      </c>
      <c r="K1432" s="28" t="s">
        <v>2314</v>
      </c>
      <c r="L1432" s="29" t="s">
        <v>2971</v>
      </c>
      <c r="M1432" s="28" t="s">
        <v>1662</v>
      </c>
      <c r="N1432" s="33"/>
      <c r="O1432" s="28"/>
      <c r="P1432" s="18" t="s">
        <v>1875</v>
      </c>
      <c r="Q1432" s="30"/>
      <c r="R1432" s="15"/>
      <c r="S1432" s="28"/>
      <c r="T1432" s="31"/>
      <c r="U1432" s="17"/>
      <c r="V1432" s="31"/>
      <c r="W1432" s="16"/>
      <c r="X1432" s="30"/>
      <c r="Y1432" s="227">
        <v>68.900000000000006</v>
      </c>
      <c r="Z1432" s="174">
        <v>4.2</v>
      </c>
      <c r="AA1432" s="174">
        <v>9</v>
      </c>
      <c r="AB1432" s="28" t="s">
        <v>1629</v>
      </c>
      <c r="AC1432" s="28"/>
    </row>
    <row r="1433" spans="1:29">
      <c r="A1433" s="5">
        <v>1425</v>
      </c>
      <c r="B1433" s="5" t="s">
        <v>5424</v>
      </c>
      <c r="C1433" s="41" t="s">
        <v>4884</v>
      </c>
      <c r="D1433" s="13">
        <v>528.66600000000005</v>
      </c>
      <c r="E1433" s="13">
        <v>-28.257999999999999</v>
      </c>
      <c r="F1433" s="186">
        <v>6.5361700000000003</v>
      </c>
      <c r="G1433" s="186">
        <v>44.89423</v>
      </c>
      <c r="H1433" s="15"/>
      <c r="I1433" s="5">
        <v>2416</v>
      </c>
      <c r="J1433" s="28" t="s">
        <v>1407</v>
      </c>
      <c r="K1433" s="28" t="s">
        <v>2314</v>
      </c>
      <c r="L1433" s="29" t="s">
        <v>5548</v>
      </c>
      <c r="M1433" s="28" t="s">
        <v>5549</v>
      </c>
      <c r="N1433" s="33"/>
      <c r="O1433" s="28"/>
      <c r="P1433" s="18"/>
      <c r="Q1433" s="30"/>
      <c r="R1433" s="15"/>
      <c r="S1433" s="28"/>
      <c r="T1433" s="31"/>
      <c r="U1433" s="32"/>
      <c r="V1433" s="31"/>
      <c r="W1433" s="16"/>
      <c r="X1433" s="30"/>
      <c r="Y1433" s="227">
        <v>212.1</v>
      </c>
      <c r="Z1433" s="174">
        <v>3.8</v>
      </c>
      <c r="AA1433" s="174">
        <v>9</v>
      </c>
      <c r="AB1433" s="28" t="s">
        <v>5550</v>
      </c>
      <c r="AC1433" s="28" t="s">
        <v>5551</v>
      </c>
    </row>
    <row r="1434" spans="1:29">
      <c r="A1434" s="5">
        <v>1426</v>
      </c>
      <c r="B1434" s="5" t="s">
        <v>5089</v>
      </c>
      <c r="C1434" s="41" t="s">
        <v>5562</v>
      </c>
      <c r="D1434" s="13">
        <v>562.98400000000004</v>
      </c>
      <c r="E1434" s="13">
        <v>-45.453000000000003</v>
      </c>
      <c r="F1434" s="186">
        <v>6.9716300000000002</v>
      </c>
      <c r="G1434" s="186">
        <v>44.7423</v>
      </c>
      <c r="H1434" s="15"/>
      <c r="I1434" s="5">
        <v>2740</v>
      </c>
      <c r="J1434" s="28" t="s">
        <v>5563</v>
      </c>
      <c r="K1434" s="28" t="s">
        <v>2314</v>
      </c>
      <c r="L1434" s="29" t="s">
        <v>5341</v>
      </c>
      <c r="M1434" s="28" t="s">
        <v>5549</v>
      </c>
      <c r="N1434" s="33"/>
      <c r="O1434" s="28"/>
      <c r="P1434" s="18"/>
      <c r="Q1434" s="30"/>
      <c r="R1434" s="15"/>
      <c r="S1434" s="28"/>
      <c r="T1434" s="31"/>
      <c r="U1434" s="32"/>
      <c r="V1434" s="31"/>
      <c r="W1434" s="16"/>
      <c r="X1434" s="30"/>
      <c r="Y1434" s="227">
        <v>192.2</v>
      </c>
      <c r="Z1434" s="174">
        <v>3.05</v>
      </c>
      <c r="AA1434" s="174">
        <v>6</v>
      </c>
      <c r="AB1434" s="28" t="s">
        <v>5550</v>
      </c>
      <c r="AC1434" s="28" t="s">
        <v>5551</v>
      </c>
    </row>
    <row r="1435" spans="1:29">
      <c r="A1435" s="5">
        <v>1427</v>
      </c>
      <c r="B1435" s="5" t="s">
        <v>1816</v>
      </c>
      <c r="C1435" s="41" t="s">
        <v>5558</v>
      </c>
      <c r="D1435" s="13">
        <v>547.88800000000003</v>
      </c>
      <c r="E1435" s="13">
        <v>-49.15</v>
      </c>
      <c r="F1435" s="186">
        <v>6.7815599999999998</v>
      </c>
      <c r="G1435" s="186">
        <v>44.708089999999999</v>
      </c>
      <c r="H1435" s="15"/>
      <c r="I1435" s="5">
        <v>1768</v>
      </c>
      <c r="J1435" s="28" t="s">
        <v>5559</v>
      </c>
      <c r="K1435" s="28" t="s">
        <v>2314</v>
      </c>
      <c r="L1435" s="29" t="s">
        <v>5560</v>
      </c>
      <c r="M1435" s="28" t="s">
        <v>5549</v>
      </c>
      <c r="N1435" s="33"/>
      <c r="O1435" s="28"/>
      <c r="P1435" s="18"/>
      <c r="Q1435" s="30"/>
      <c r="R1435" s="15"/>
      <c r="S1435" s="28"/>
      <c r="T1435" s="31"/>
      <c r="U1435" s="32"/>
      <c r="V1435" s="31"/>
      <c r="W1435" s="16"/>
      <c r="X1435" s="30"/>
      <c r="Y1435" s="227">
        <v>196.1</v>
      </c>
      <c r="Z1435" s="174">
        <v>6.95</v>
      </c>
      <c r="AA1435" s="174">
        <v>15</v>
      </c>
      <c r="AB1435" s="28" t="s">
        <v>5550</v>
      </c>
      <c r="AC1435" s="28" t="s">
        <v>5551</v>
      </c>
    </row>
    <row r="1436" spans="1:29">
      <c r="A1436" s="5">
        <v>1428</v>
      </c>
      <c r="B1436" s="5" t="s">
        <v>3092</v>
      </c>
      <c r="C1436" s="41" t="s">
        <v>5150</v>
      </c>
      <c r="D1436" s="13">
        <v>564.62900000000002</v>
      </c>
      <c r="E1436" s="13">
        <v>-52.677999999999997</v>
      </c>
      <c r="F1436" s="186">
        <v>6.9929100000000002</v>
      </c>
      <c r="G1436" s="186">
        <v>44.677430000000001</v>
      </c>
      <c r="H1436" s="15"/>
      <c r="I1436" s="5">
        <v>2561</v>
      </c>
      <c r="J1436" s="28" t="s">
        <v>5151</v>
      </c>
      <c r="K1436" s="28" t="s">
        <v>2314</v>
      </c>
      <c r="L1436" s="29" t="s">
        <v>5152</v>
      </c>
      <c r="M1436" s="28" t="s">
        <v>5549</v>
      </c>
      <c r="N1436" s="33"/>
      <c r="O1436" s="28"/>
      <c r="P1436" s="18"/>
      <c r="Q1436" s="30"/>
      <c r="R1436" s="15"/>
      <c r="S1436" s="28"/>
      <c r="T1436" s="31"/>
      <c r="U1436" s="32"/>
      <c r="V1436" s="31"/>
      <c r="W1436" s="16"/>
      <c r="X1436" s="30"/>
      <c r="Y1436" s="227">
        <v>197.6</v>
      </c>
      <c r="Z1436" s="174">
        <v>9.3000000000000007</v>
      </c>
      <c r="AA1436" s="174">
        <v>17</v>
      </c>
      <c r="AB1436" s="28" t="s">
        <v>5550</v>
      </c>
      <c r="AC1436" s="28" t="s">
        <v>5551</v>
      </c>
    </row>
    <row r="1437" spans="1:29">
      <c r="A1437" s="5">
        <v>1429</v>
      </c>
      <c r="B1437" s="5" t="s">
        <v>1809</v>
      </c>
      <c r="C1437" s="41" t="s">
        <v>5088</v>
      </c>
      <c r="D1437" s="13">
        <v>600.22199999999998</v>
      </c>
      <c r="E1437" s="13">
        <v>2.0649999999999999</v>
      </c>
      <c r="F1437" s="186">
        <v>7.4414899999999999</v>
      </c>
      <c r="G1437" s="186">
        <v>45.170630000000003</v>
      </c>
      <c r="H1437" s="15">
        <v>600</v>
      </c>
      <c r="I1437" s="5">
        <v>870</v>
      </c>
      <c r="J1437" s="28" t="s">
        <v>5595</v>
      </c>
      <c r="K1437" s="28" t="s">
        <v>2314</v>
      </c>
      <c r="L1437" s="29" t="s">
        <v>3643</v>
      </c>
      <c r="M1437" s="28" t="s">
        <v>5596</v>
      </c>
      <c r="N1437" s="33"/>
      <c r="O1437" s="28"/>
      <c r="P1437" s="18"/>
      <c r="Q1437" s="30"/>
      <c r="R1437" s="15"/>
      <c r="S1437" s="28"/>
      <c r="T1437" s="31"/>
      <c r="U1437" s="32"/>
      <c r="V1437" s="31"/>
      <c r="W1437" s="16"/>
      <c r="X1437" s="30"/>
      <c r="Y1437" s="227">
        <v>90</v>
      </c>
      <c r="Z1437" s="174">
        <v>4</v>
      </c>
      <c r="AA1437" s="174">
        <v>13</v>
      </c>
      <c r="AB1437" s="28" t="s">
        <v>5597</v>
      </c>
      <c r="AC1437" s="28" t="s">
        <v>5086</v>
      </c>
    </row>
    <row r="1438" spans="1:29">
      <c r="A1438" s="5">
        <v>1430</v>
      </c>
      <c r="B1438" s="5" t="s">
        <v>1828</v>
      </c>
      <c r="C1438" s="41" t="s">
        <v>5594</v>
      </c>
      <c r="D1438" s="13">
        <v>599.38499999999999</v>
      </c>
      <c r="E1438" s="13">
        <v>0.219</v>
      </c>
      <c r="F1438" s="186">
        <v>7.4308500000000004</v>
      </c>
      <c r="G1438" s="186">
        <v>45.154020000000003</v>
      </c>
      <c r="H1438" s="15">
        <v>600</v>
      </c>
      <c r="I1438" s="5">
        <v>661</v>
      </c>
      <c r="J1438" s="28" t="s">
        <v>5595</v>
      </c>
      <c r="K1438" s="28" t="s">
        <v>2314</v>
      </c>
      <c r="L1438" s="29" t="s">
        <v>3643</v>
      </c>
      <c r="M1438" s="28" t="s">
        <v>5596</v>
      </c>
      <c r="N1438" s="33"/>
      <c r="O1438" s="28"/>
      <c r="P1438" s="18"/>
      <c r="Q1438" s="30"/>
      <c r="R1438" s="15"/>
      <c r="S1438" s="28"/>
      <c r="T1438" s="31"/>
      <c r="U1438" s="32"/>
      <c r="V1438" s="31"/>
      <c r="W1438" s="16"/>
      <c r="X1438" s="30"/>
      <c r="Y1438" s="227">
        <v>95</v>
      </c>
      <c r="Z1438" s="174">
        <v>7</v>
      </c>
      <c r="AA1438" s="174">
        <v>5</v>
      </c>
      <c r="AB1438" s="28" t="s">
        <v>5597</v>
      </c>
      <c r="AC1438" s="28" t="s">
        <v>5086</v>
      </c>
    </row>
    <row r="1439" spans="1:29">
      <c r="A1439" s="5">
        <v>1431</v>
      </c>
      <c r="B1439" s="5" t="s">
        <v>2075</v>
      </c>
      <c r="C1439" s="41" t="s">
        <v>2629</v>
      </c>
      <c r="D1439" s="13">
        <v>578.51400000000001</v>
      </c>
      <c r="E1439" s="13">
        <v>-12.839</v>
      </c>
      <c r="F1439" s="186">
        <v>7.1661400000000004</v>
      </c>
      <c r="G1439" s="186">
        <v>45.036250000000003</v>
      </c>
      <c r="H1439" s="15">
        <v>1500</v>
      </c>
      <c r="I1439" s="5">
        <v>2566</v>
      </c>
      <c r="J1439" s="28" t="s">
        <v>2630</v>
      </c>
      <c r="K1439" s="28" t="s">
        <v>2314</v>
      </c>
      <c r="L1439" s="29" t="s">
        <v>1896</v>
      </c>
      <c r="M1439" s="28" t="s">
        <v>1897</v>
      </c>
      <c r="N1439" s="33"/>
      <c r="O1439" s="28"/>
      <c r="P1439" s="18"/>
      <c r="Q1439" s="30"/>
      <c r="R1439" s="15"/>
      <c r="S1439" s="28"/>
      <c r="T1439" s="31"/>
      <c r="U1439" s="32"/>
      <c r="V1439" s="31"/>
      <c r="W1439" s="16"/>
      <c r="X1439" s="30"/>
      <c r="Y1439" s="227">
        <v>93</v>
      </c>
      <c r="Z1439" s="174">
        <v>9</v>
      </c>
      <c r="AA1439" s="174">
        <v>7</v>
      </c>
      <c r="AB1439" s="28" t="s">
        <v>5597</v>
      </c>
      <c r="AC1439" s="28" t="s">
        <v>5086</v>
      </c>
    </row>
    <row r="1440" spans="1:29">
      <c r="A1440" s="5">
        <v>1432</v>
      </c>
      <c r="B1440" s="5" t="s">
        <v>2070</v>
      </c>
      <c r="C1440" s="41" t="s">
        <v>4685</v>
      </c>
      <c r="D1440" s="13">
        <v>565.93399999999997</v>
      </c>
      <c r="E1440" s="13">
        <v>-51.179000000000002</v>
      </c>
      <c r="F1440" s="186">
        <v>7.0092499999999998</v>
      </c>
      <c r="G1440" s="186">
        <v>44.69097</v>
      </c>
      <c r="H1440" s="15">
        <v>2747</v>
      </c>
      <c r="I1440" s="5">
        <v>3000</v>
      </c>
      <c r="J1440" s="28" t="s">
        <v>4574</v>
      </c>
      <c r="K1440" s="28" t="s">
        <v>2314</v>
      </c>
      <c r="L1440" s="29" t="s">
        <v>1896</v>
      </c>
      <c r="M1440" s="28" t="s">
        <v>4880</v>
      </c>
      <c r="N1440" s="33"/>
      <c r="O1440" s="28"/>
      <c r="P1440" s="18"/>
      <c r="Q1440" s="30"/>
      <c r="R1440" s="15"/>
      <c r="S1440" s="28"/>
      <c r="T1440" s="31"/>
      <c r="U1440" s="32"/>
      <c r="V1440" s="31"/>
      <c r="W1440" s="16"/>
      <c r="X1440" s="30"/>
      <c r="Y1440" s="227">
        <v>135</v>
      </c>
      <c r="Z1440" s="174">
        <v>4</v>
      </c>
      <c r="AA1440" s="174">
        <v>7</v>
      </c>
      <c r="AB1440" s="28" t="s">
        <v>5597</v>
      </c>
      <c r="AC1440" s="28" t="s">
        <v>5086</v>
      </c>
    </row>
    <row r="1441" spans="1:29">
      <c r="A1441" s="5">
        <v>1433</v>
      </c>
      <c r="B1441" s="5" t="s">
        <v>1969</v>
      </c>
      <c r="C1441" s="41" t="s">
        <v>5067</v>
      </c>
      <c r="D1441" s="13">
        <v>1282.2819999999999</v>
      </c>
      <c r="E1441" s="13">
        <v>283.613</v>
      </c>
      <c r="F1441" s="187">
        <v>16.488330000000001</v>
      </c>
      <c r="G1441" s="187">
        <v>47.348329999999997</v>
      </c>
      <c r="H1441" s="15">
        <v>380</v>
      </c>
      <c r="I1441" s="5"/>
      <c r="J1441" s="28" t="s">
        <v>5068</v>
      </c>
      <c r="K1441" s="28" t="s">
        <v>2314</v>
      </c>
      <c r="L1441" s="29"/>
      <c r="M1441" s="28" t="s">
        <v>1890</v>
      </c>
      <c r="N1441" s="33"/>
      <c r="O1441" s="28"/>
      <c r="P1441" s="18"/>
      <c r="Q1441" s="30"/>
      <c r="R1441" s="15"/>
      <c r="S1441" s="28"/>
      <c r="T1441" s="31"/>
      <c r="U1441" s="32"/>
      <c r="V1441" s="31"/>
      <c r="W1441" s="16"/>
      <c r="X1441" s="30"/>
      <c r="Y1441" s="227">
        <v>16.399999999999999</v>
      </c>
      <c r="Z1441" s="174">
        <v>2.8</v>
      </c>
      <c r="AA1441" s="174">
        <v>4</v>
      </c>
      <c r="AB1441" s="28" t="s">
        <v>5420</v>
      </c>
      <c r="AC1441" s="28"/>
    </row>
    <row r="1442" spans="1:29">
      <c r="A1442" s="5">
        <v>1434</v>
      </c>
      <c r="B1442" s="5" t="s">
        <v>5297</v>
      </c>
      <c r="C1442" s="41" t="s">
        <v>5084</v>
      </c>
      <c r="D1442" s="13">
        <v>1282.925</v>
      </c>
      <c r="E1442" s="13">
        <v>284.62099999999998</v>
      </c>
      <c r="F1442" s="187">
        <v>16.498329999999999</v>
      </c>
      <c r="G1442" s="187">
        <v>47.356670000000001</v>
      </c>
      <c r="H1442" s="15">
        <v>450</v>
      </c>
      <c r="I1442" s="5"/>
      <c r="J1442" s="28" t="s">
        <v>5085</v>
      </c>
      <c r="K1442" s="28" t="s">
        <v>2314</v>
      </c>
      <c r="L1442" s="29"/>
      <c r="M1442" s="28" t="s">
        <v>1890</v>
      </c>
      <c r="N1442" s="33"/>
      <c r="O1442" s="28"/>
      <c r="P1442" s="18"/>
      <c r="Q1442" s="30"/>
      <c r="R1442" s="15"/>
      <c r="S1442" s="28"/>
      <c r="T1442" s="31"/>
      <c r="U1442" s="32"/>
      <c r="V1442" s="31"/>
      <c r="W1442" s="16"/>
      <c r="X1442" s="30"/>
      <c r="Y1442" s="227">
        <v>16.5</v>
      </c>
      <c r="Z1442" s="174">
        <v>1.7</v>
      </c>
      <c r="AA1442" s="174">
        <v>27</v>
      </c>
      <c r="AB1442" s="28" t="s">
        <v>5420</v>
      </c>
      <c r="AC1442" s="28"/>
    </row>
    <row r="1443" spans="1:29">
      <c r="A1443" s="5">
        <v>1435</v>
      </c>
      <c r="B1443" s="5" t="s">
        <v>1705</v>
      </c>
      <c r="C1443" s="41" t="s">
        <v>5743</v>
      </c>
      <c r="D1443" s="13">
        <v>1284.405</v>
      </c>
      <c r="E1443" s="13">
        <v>284.97899999999998</v>
      </c>
      <c r="F1443" s="187">
        <v>16.518329999999999</v>
      </c>
      <c r="G1443" s="187">
        <v>47.358330000000002</v>
      </c>
      <c r="H1443" s="15">
        <v>340</v>
      </c>
      <c r="I1443" s="5"/>
      <c r="J1443" s="28" t="s">
        <v>5744</v>
      </c>
      <c r="K1443" s="28" t="s">
        <v>2314</v>
      </c>
      <c r="L1443" s="29"/>
      <c r="M1443" s="28" t="s">
        <v>1890</v>
      </c>
      <c r="N1443" s="33"/>
      <c r="O1443" s="28"/>
      <c r="P1443" s="18"/>
      <c r="Q1443" s="30"/>
      <c r="R1443" s="15"/>
      <c r="S1443" s="28"/>
      <c r="T1443" s="31"/>
      <c r="U1443" s="32"/>
      <c r="V1443" s="31"/>
      <c r="W1443" s="16"/>
      <c r="X1443" s="30"/>
      <c r="Y1443" s="227">
        <v>19.2</v>
      </c>
      <c r="Z1443" s="174">
        <v>2.2999999999999998</v>
      </c>
      <c r="AA1443" s="174">
        <v>18</v>
      </c>
      <c r="AB1443" s="28" t="s">
        <v>5420</v>
      </c>
      <c r="AC1443" s="28"/>
    </row>
    <row r="1444" spans="1:29">
      <c r="A1444" s="5">
        <v>1436</v>
      </c>
      <c r="B1444" s="5" t="s">
        <v>5633</v>
      </c>
      <c r="C1444" s="41" t="s">
        <v>5537</v>
      </c>
      <c r="D1444" s="13">
        <v>1280.9970000000001</v>
      </c>
      <c r="E1444" s="13">
        <v>288.12799999999999</v>
      </c>
      <c r="F1444" s="187">
        <v>16.47833</v>
      </c>
      <c r="G1444" s="187">
        <v>47.39</v>
      </c>
      <c r="H1444" s="15">
        <v>580</v>
      </c>
      <c r="I1444" s="5"/>
      <c r="J1444" s="28" t="s">
        <v>5592</v>
      </c>
      <c r="K1444" s="28" t="s">
        <v>2314</v>
      </c>
      <c r="L1444" s="29"/>
      <c r="M1444" s="28" t="s">
        <v>1890</v>
      </c>
      <c r="N1444" s="33"/>
      <c r="O1444" s="28"/>
      <c r="P1444" s="18"/>
      <c r="Q1444" s="30"/>
      <c r="R1444" s="15"/>
      <c r="S1444" s="28"/>
      <c r="T1444" s="31"/>
      <c r="U1444" s="32"/>
      <c r="V1444" s="31"/>
      <c r="W1444" s="16"/>
      <c r="X1444" s="30"/>
      <c r="Y1444" s="227">
        <v>13.4</v>
      </c>
      <c r="Z1444" s="174">
        <v>1.1000000000000001</v>
      </c>
      <c r="AA1444" s="174">
        <v>31</v>
      </c>
      <c r="AB1444" s="28" t="s">
        <v>5420</v>
      </c>
      <c r="AC1444" s="28"/>
    </row>
    <row r="1445" spans="1:29">
      <c r="A1445" s="5">
        <v>1437</v>
      </c>
      <c r="B1445" s="5" t="s">
        <v>6000</v>
      </c>
      <c r="C1445" s="41" t="s">
        <v>5833</v>
      </c>
      <c r="D1445" s="13">
        <v>1281.144</v>
      </c>
      <c r="E1445" s="13">
        <v>287.95800000000003</v>
      </c>
      <c r="F1445" s="187">
        <v>16.48</v>
      </c>
      <c r="G1445" s="187">
        <v>47.388330000000003</v>
      </c>
      <c r="H1445" s="15">
        <v>460</v>
      </c>
      <c r="I1445" s="5"/>
      <c r="J1445" s="28" t="s">
        <v>5834</v>
      </c>
      <c r="K1445" s="28" t="s">
        <v>2314</v>
      </c>
      <c r="L1445" s="29"/>
      <c r="M1445" s="28" t="s">
        <v>1890</v>
      </c>
      <c r="N1445" s="33"/>
      <c r="O1445" s="28"/>
      <c r="P1445" s="18"/>
      <c r="Q1445" s="30"/>
      <c r="R1445" s="15"/>
      <c r="S1445" s="28"/>
      <c r="T1445" s="31"/>
      <c r="U1445" s="32"/>
      <c r="V1445" s="31"/>
      <c r="W1445" s="16"/>
      <c r="X1445" s="30"/>
      <c r="Y1445" s="227">
        <v>14.3</v>
      </c>
      <c r="Z1445" s="174">
        <v>1.3</v>
      </c>
      <c r="AA1445" s="174">
        <v>33</v>
      </c>
      <c r="AB1445" s="28" t="s">
        <v>5420</v>
      </c>
      <c r="AC1445" s="28"/>
    </row>
    <row r="1446" spans="1:29">
      <c r="A1446" s="5">
        <v>1438</v>
      </c>
      <c r="B1446" s="5" t="s">
        <v>5815</v>
      </c>
      <c r="C1446" s="41" t="s">
        <v>5622</v>
      </c>
      <c r="D1446" s="13">
        <v>1285.019</v>
      </c>
      <c r="E1446" s="13">
        <v>288.40899999999999</v>
      </c>
      <c r="F1446" s="187">
        <v>16.531669999999998</v>
      </c>
      <c r="G1446" s="187">
        <v>47.388330000000003</v>
      </c>
      <c r="H1446" s="15">
        <v>260</v>
      </c>
      <c r="I1446" s="5"/>
      <c r="J1446" s="28" t="s">
        <v>5419</v>
      </c>
      <c r="K1446" s="28" t="s">
        <v>2314</v>
      </c>
      <c r="L1446" s="29"/>
      <c r="M1446" s="28" t="s">
        <v>1890</v>
      </c>
      <c r="N1446" s="33"/>
      <c r="O1446" s="28"/>
      <c r="P1446" s="18"/>
      <c r="Q1446" s="30"/>
      <c r="R1446" s="15"/>
      <c r="S1446" s="28"/>
      <c r="T1446" s="31"/>
      <c r="U1446" s="32"/>
      <c r="V1446" s="31"/>
      <c r="W1446" s="16"/>
      <c r="X1446" s="30"/>
      <c r="Y1446" s="227">
        <v>13.5</v>
      </c>
      <c r="Z1446" s="174">
        <v>1.4</v>
      </c>
      <c r="AA1446" s="174">
        <v>17</v>
      </c>
      <c r="AB1446" s="28" t="s">
        <v>5420</v>
      </c>
      <c r="AC1446" s="28"/>
    </row>
    <row r="1447" spans="1:29">
      <c r="A1447" s="5">
        <v>1439</v>
      </c>
      <c r="B1447" s="5" t="s">
        <v>2354</v>
      </c>
      <c r="C1447" s="41" t="s">
        <v>5836</v>
      </c>
      <c r="D1447" s="13">
        <v>1284.0360000000001</v>
      </c>
      <c r="E1447" s="13">
        <v>289.22800000000001</v>
      </c>
      <c r="F1447" s="187">
        <v>16.52</v>
      </c>
      <c r="G1447" s="187">
        <v>47.39667</v>
      </c>
      <c r="H1447" s="15">
        <v>460</v>
      </c>
      <c r="I1447" s="5"/>
      <c r="J1447" s="28" t="s">
        <v>5837</v>
      </c>
      <c r="K1447" s="28" t="s">
        <v>2314</v>
      </c>
      <c r="L1447" s="29"/>
      <c r="M1447" s="28" t="s">
        <v>1890</v>
      </c>
      <c r="N1447" s="33"/>
      <c r="O1447" s="28"/>
      <c r="P1447" s="18"/>
      <c r="Q1447" s="30"/>
      <c r="R1447" s="15"/>
      <c r="S1447" s="28"/>
      <c r="T1447" s="31"/>
      <c r="U1447" s="32"/>
      <c r="V1447" s="31"/>
      <c r="W1447" s="16"/>
      <c r="X1447" s="30"/>
      <c r="Y1447" s="227">
        <v>16</v>
      </c>
      <c r="Z1447" s="174">
        <v>1.8</v>
      </c>
      <c r="AA1447" s="174">
        <v>20</v>
      </c>
      <c r="AB1447" s="28" t="s">
        <v>5420</v>
      </c>
      <c r="AC1447" s="28"/>
    </row>
    <row r="1448" spans="1:29">
      <c r="A1448" s="5">
        <v>1440</v>
      </c>
      <c r="B1448" s="5" t="s">
        <v>5494</v>
      </c>
      <c r="C1448" s="50" t="s">
        <v>3237</v>
      </c>
      <c r="D1448" s="13">
        <v>1278.3409999999999</v>
      </c>
      <c r="E1448" s="13">
        <v>283.71600000000001</v>
      </c>
      <c r="F1448" s="189">
        <v>16.436669999999999</v>
      </c>
      <c r="G1448" s="189">
        <v>47.35333</v>
      </c>
      <c r="H1448" s="38">
        <v>880</v>
      </c>
      <c r="I1448" s="5"/>
      <c r="J1448" s="29" t="s">
        <v>3238</v>
      </c>
      <c r="K1448" s="29" t="s">
        <v>2314</v>
      </c>
      <c r="L1448" s="29"/>
      <c r="M1448" s="29" t="s">
        <v>1890</v>
      </c>
      <c r="O1448" s="29"/>
      <c r="P1448" s="21"/>
      <c r="Q1448" s="39"/>
      <c r="R1448" s="38"/>
      <c r="S1448" s="29"/>
      <c r="T1448" s="40"/>
      <c r="U1448" s="32"/>
      <c r="V1448" s="40"/>
      <c r="W1448" s="58"/>
      <c r="X1448" s="39"/>
      <c r="Y1448" s="219">
        <v>18.600000000000001</v>
      </c>
      <c r="Z1448" s="172">
        <v>1.9</v>
      </c>
      <c r="AA1448" s="172">
        <v>20</v>
      </c>
      <c r="AB1448" s="29" t="s">
        <v>5420</v>
      </c>
      <c r="AC1448" s="29"/>
    </row>
    <row r="1449" spans="1:29">
      <c r="A1449" s="5">
        <v>1441</v>
      </c>
      <c r="B1449" s="5" t="s">
        <v>5257</v>
      </c>
      <c r="C1449" s="41" t="s">
        <v>5294</v>
      </c>
      <c r="D1449" s="13">
        <v>1279.6590000000001</v>
      </c>
      <c r="E1449" s="13">
        <v>289.839</v>
      </c>
      <c r="F1449" s="187">
        <v>16.463329999999999</v>
      </c>
      <c r="G1449" s="187">
        <v>47.406669999999998</v>
      </c>
      <c r="H1449" s="15">
        <v>450</v>
      </c>
      <c r="I1449" s="5"/>
      <c r="J1449" s="28" t="s">
        <v>5082</v>
      </c>
      <c r="K1449" s="28" t="s">
        <v>2314</v>
      </c>
      <c r="L1449" s="29"/>
      <c r="M1449" s="28" t="s">
        <v>1890</v>
      </c>
      <c r="N1449" s="33"/>
      <c r="O1449" s="28"/>
      <c r="P1449" s="18"/>
      <c r="Q1449" s="30"/>
      <c r="R1449" s="15"/>
      <c r="S1449" s="28"/>
      <c r="T1449" s="31"/>
      <c r="U1449" s="32"/>
      <c r="V1449" s="31"/>
      <c r="W1449" s="16"/>
      <c r="X1449" s="30"/>
      <c r="Y1449" s="227">
        <v>17.600000000000001</v>
      </c>
      <c r="Z1449" s="174">
        <v>1.8</v>
      </c>
      <c r="AA1449" s="174">
        <v>20</v>
      </c>
      <c r="AB1449" s="28" t="s">
        <v>5420</v>
      </c>
      <c r="AC1449" s="28"/>
    </row>
    <row r="1450" spans="1:29">
      <c r="A1450" s="5">
        <v>1442</v>
      </c>
      <c r="B1450" s="5" t="s">
        <v>2870</v>
      </c>
      <c r="C1450" s="41" t="s">
        <v>5515</v>
      </c>
      <c r="D1450" s="13">
        <v>1274.165</v>
      </c>
      <c r="E1450" s="13">
        <v>286.96699999999998</v>
      </c>
      <c r="F1450" s="187">
        <v>16.386669999999999</v>
      </c>
      <c r="G1450" s="187">
        <v>47.386670000000002</v>
      </c>
      <c r="H1450" s="15">
        <v>420</v>
      </c>
      <c r="I1450" s="5"/>
      <c r="J1450" s="28" t="s">
        <v>5516</v>
      </c>
      <c r="K1450" s="28" t="s">
        <v>2314</v>
      </c>
      <c r="L1450" s="29"/>
      <c r="M1450" s="28" t="s">
        <v>1890</v>
      </c>
      <c r="N1450" s="33"/>
      <c r="O1450" s="28"/>
      <c r="P1450" s="18"/>
      <c r="Q1450" s="30"/>
      <c r="R1450" s="15"/>
      <c r="S1450" s="28"/>
      <c r="T1450" s="31"/>
      <c r="U1450" s="32"/>
      <c r="V1450" s="31"/>
      <c r="W1450" s="16"/>
      <c r="X1450" s="30"/>
      <c r="Y1450" s="227">
        <v>18.7</v>
      </c>
      <c r="Z1450" s="174">
        <v>1.9</v>
      </c>
      <c r="AA1450" s="174">
        <v>20</v>
      </c>
      <c r="AB1450" s="28" t="s">
        <v>5420</v>
      </c>
      <c r="AC1450" s="28"/>
    </row>
    <row r="1451" spans="1:29">
      <c r="A1451" s="5">
        <v>1443</v>
      </c>
      <c r="B1451" s="5" t="s">
        <v>1688</v>
      </c>
      <c r="C1451" s="41" t="s">
        <v>5504</v>
      </c>
      <c r="D1451" s="13">
        <v>1274.5640000000001</v>
      </c>
      <c r="E1451" s="13">
        <v>284.58699999999999</v>
      </c>
      <c r="F1451" s="187">
        <v>16.38833</v>
      </c>
      <c r="G1451" s="187">
        <v>47.365000000000002</v>
      </c>
      <c r="H1451" s="15">
        <v>510</v>
      </c>
      <c r="I1451" s="5"/>
      <c r="J1451" s="28" t="s">
        <v>5505</v>
      </c>
      <c r="K1451" s="28" t="s">
        <v>2314</v>
      </c>
      <c r="L1451" s="29"/>
      <c r="M1451" s="28" t="s">
        <v>1890</v>
      </c>
      <c r="N1451" s="33"/>
      <c r="O1451" s="28"/>
      <c r="P1451" s="18"/>
      <c r="Q1451" s="30"/>
      <c r="R1451" s="15"/>
      <c r="S1451" s="28"/>
      <c r="T1451" s="31"/>
      <c r="U1451" s="32"/>
      <c r="V1451" s="31"/>
      <c r="W1451" s="16"/>
      <c r="X1451" s="30"/>
      <c r="Y1451" s="227">
        <v>17.7</v>
      </c>
      <c r="Z1451" s="174">
        <v>1.9</v>
      </c>
      <c r="AA1451" s="174">
        <v>20</v>
      </c>
      <c r="AB1451" s="28" t="s">
        <v>5420</v>
      </c>
      <c r="AC1451" s="28"/>
    </row>
    <row r="1452" spans="1:29">
      <c r="A1452" s="5">
        <v>1444</v>
      </c>
      <c r="B1452" s="5" t="s">
        <v>5639</v>
      </c>
      <c r="C1452" s="41" t="s">
        <v>2466</v>
      </c>
      <c r="D1452" s="13">
        <v>1265.3489999999999</v>
      </c>
      <c r="E1452" s="13">
        <v>292.11500000000001</v>
      </c>
      <c r="F1452" s="187">
        <v>16.27833</v>
      </c>
      <c r="G1452" s="187">
        <v>47.441670000000002</v>
      </c>
      <c r="H1452" s="15">
        <v>780</v>
      </c>
      <c r="I1452" s="5"/>
      <c r="J1452" s="28" t="s">
        <v>2467</v>
      </c>
      <c r="K1452" s="28" t="s">
        <v>2314</v>
      </c>
      <c r="L1452" s="29"/>
      <c r="M1452" s="28" t="s">
        <v>1890</v>
      </c>
      <c r="N1452" s="33"/>
      <c r="O1452" s="28"/>
      <c r="P1452" s="18"/>
      <c r="Q1452" s="30"/>
      <c r="R1452" s="15"/>
      <c r="S1452" s="28"/>
      <c r="T1452" s="31"/>
      <c r="U1452" s="32"/>
      <c r="V1452" s="31"/>
      <c r="W1452" s="16"/>
      <c r="X1452" s="30"/>
      <c r="Y1452" s="227">
        <v>21.9</v>
      </c>
      <c r="Z1452" s="174">
        <v>2.2999999999999998</v>
      </c>
      <c r="AA1452" s="174">
        <v>20</v>
      </c>
      <c r="AB1452" s="28" t="s">
        <v>5420</v>
      </c>
      <c r="AC1452" s="28"/>
    </row>
    <row r="1453" spans="1:29">
      <c r="A1453" s="5">
        <v>1445</v>
      </c>
      <c r="B1453" s="5" t="s">
        <v>1505</v>
      </c>
      <c r="C1453" s="41" t="s">
        <v>5629</v>
      </c>
      <c r="D1453" s="13">
        <v>1275.934</v>
      </c>
      <c r="E1453" s="13">
        <v>288.10199999999998</v>
      </c>
      <c r="F1453" s="187">
        <v>16.411670000000001</v>
      </c>
      <c r="G1453" s="187">
        <v>47.395000000000003</v>
      </c>
      <c r="H1453" s="15">
        <v>540</v>
      </c>
      <c r="I1453" s="5"/>
      <c r="J1453" s="28" t="s">
        <v>5423</v>
      </c>
      <c r="K1453" s="28" t="s">
        <v>2314</v>
      </c>
      <c r="L1453" s="29"/>
      <c r="M1453" s="28" t="s">
        <v>1890</v>
      </c>
      <c r="N1453" s="33"/>
      <c r="O1453" s="28"/>
      <c r="P1453" s="18"/>
      <c r="Q1453" s="30"/>
      <c r="R1453" s="15"/>
      <c r="S1453" s="28"/>
      <c r="T1453" s="31"/>
      <c r="U1453" s="32"/>
      <c r="V1453" s="31"/>
      <c r="W1453" s="16"/>
      <c r="X1453" s="30"/>
      <c r="Y1453" s="227">
        <v>17</v>
      </c>
      <c r="Z1453" s="174">
        <v>1.8</v>
      </c>
      <c r="AA1453" s="174">
        <v>20</v>
      </c>
      <c r="AB1453" s="28" t="s">
        <v>5420</v>
      </c>
      <c r="AC1453" s="28"/>
    </row>
    <row r="1454" spans="1:29">
      <c r="A1454" s="5">
        <v>1446</v>
      </c>
      <c r="B1454" s="5" t="s">
        <v>1821</v>
      </c>
      <c r="C1454" s="41" t="s">
        <v>5304</v>
      </c>
      <c r="D1454" s="13">
        <v>1271.1659999999999</v>
      </c>
      <c r="E1454" s="13">
        <v>284.38499999999999</v>
      </c>
      <c r="F1454" s="187">
        <v>16.343330000000002</v>
      </c>
      <c r="G1454" s="187">
        <v>47.366669999999999</v>
      </c>
      <c r="H1454" s="15">
        <v>620</v>
      </c>
      <c r="I1454" s="5"/>
      <c r="J1454" s="28" t="s">
        <v>5305</v>
      </c>
      <c r="K1454" s="28" t="s">
        <v>2314</v>
      </c>
      <c r="L1454" s="29"/>
      <c r="M1454" s="28" t="s">
        <v>1890</v>
      </c>
      <c r="N1454" s="33"/>
      <c r="O1454" s="28"/>
      <c r="P1454" s="18"/>
      <c r="Q1454" s="30"/>
      <c r="R1454" s="15"/>
      <c r="S1454" s="28"/>
      <c r="T1454" s="31"/>
      <c r="U1454" s="32"/>
      <c r="V1454" s="31"/>
      <c r="W1454" s="16"/>
      <c r="X1454" s="30"/>
      <c r="Y1454" s="227">
        <v>17.2</v>
      </c>
      <c r="Z1454" s="174">
        <v>1.9</v>
      </c>
      <c r="AA1454" s="174">
        <v>20</v>
      </c>
      <c r="AB1454" s="28" t="s">
        <v>5420</v>
      </c>
      <c r="AC1454" s="28"/>
    </row>
    <row r="1455" spans="1:29">
      <c r="A1455" s="5">
        <v>1447</v>
      </c>
      <c r="B1455" s="5" t="s">
        <v>2474</v>
      </c>
      <c r="C1455" s="41" t="s">
        <v>2469</v>
      </c>
      <c r="D1455" s="13">
        <v>1274.922</v>
      </c>
      <c r="E1455" s="13">
        <v>282.577</v>
      </c>
      <c r="F1455" s="187">
        <v>16.39</v>
      </c>
      <c r="G1455" s="187">
        <v>47.346670000000003</v>
      </c>
      <c r="H1455" s="15">
        <v>800</v>
      </c>
      <c r="I1455" s="5"/>
      <c r="J1455" s="28" t="s">
        <v>2470</v>
      </c>
      <c r="K1455" s="28" t="s">
        <v>2314</v>
      </c>
      <c r="L1455" s="29"/>
      <c r="M1455" s="28" t="s">
        <v>1890</v>
      </c>
      <c r="N1455" s="33"/>
      <c r="O1455" s="28"/>
      <c r="P1455" s="18"/>
      <c r="Q1455" s="30"/>
      <c r="R1455" s="15"/>
      <c r="S1455" s="28"/>
      <c r="T1455" s="31"/>
      <c r="U1455" s="32"/>
      <c r="V1455" s="31"/>
      <c r="W1455" s="16"/>
      <c r="X1455" s="30"/>
      <c r="Y1455" s="227">
        <v>18.3</v>
      </c>
      <c r="Z1455" s="174">
        <v>2.2000000000000002</v>
      </c>
      <c r="AA1455" s="174">
        <v>15</v>
      </c>
      <c r="AB1455" s="28" t="s">
        <v>5420</v>
      </c>
      <c r="AC1455" s="28"/>
    </row>
    <row r="1456" spans="1:29">
      <c r="A1456" s="5">
        <v>1448</v>
      </c>
      <c r="B1456" s="5" t="s">
        <v>1857</v>
      </c>
      <c r="C1456" s="41" t="s">
        <v>5500</v>
      </c>
      <c r="D1456" s="13">
        <v>1275.6479999999999</v>
      </c>
      <c r="E1456" s="13">
        <v>285.084</v>
      </c>
      <c r="F1456" s="187">
        <v>16.40333</v>
      </c>
      <c r="G1456" s="187">
        <v>47.36833</v>
      </c>
      <c r="H1456" s="15">
        <v>540</v>
      </c>
      <c r="I1456" s="5"/>
      <c r="J1456" s="28" t="s">
        <v>5422</v>
      </c>
      <c r="K1456" s="28" t="s">
        <v>2314</v>
      </c>
      <c r="L1456" s="29"/>
      <c r="M1456" s="28" t="s">
        <v>1890</v>
      </c>
      <c r="N1456" s="33"/>
      <c r="O1456" s="28"/>
      <c r="P1456" s="18"/>
      <c r="Q1456" s="30"/>
      <c r="R1456" s="15"/>
      <c r="S1456" s="28"/>
      <c r="T1456" s="31"/>
      <c r="U1456" s="32"/>
      <c r="V1456" s="31"/>
      <c r="W1456" s="16"/>
      <c r="X1456" s="30"/>
      <c r="Y1456" s="227">
        <v>18.8</v>
      </c>
      <c r="Z1456" s="174">
        <v>1.9</v>
      </c>
      <c r="AA1456" s="174">
        <v>20</v>
      </c>
      <c r="AB1456" s="28" t="s">
        <v>5420</v>
      </c>
      <c r="AC1456" s="28"/>
    </row>
    <row r="1457" spans="1:29">
      <c r="A1457" s="5">
        <v>1449</v>
      </c>
      <c r="B1457" s="5" t="s">
        <v>2365</v>
      </c>
      <c r="C1457" s="41" t="s">
        <v>5830</v>
      </c>
      <c r="D1457" s="13">
        <v>1272.06</v>
      </c>
      <c r="E1457" s="13">
        <v>286.53800000000001</v>
      </c>
      <c r="F1457" s="187">
        <v>16.358329999999999</v>
      </c>
      <c r="G1457" s="187">
        <v>47.384999999999998</v>
      </c>
      <c r="H1457" s="15">
        <v>460</v>
      </c>
      <c r="I1457" s="5"/>
      <c r="J1457" s="28" t="s">
        <v>5831</v>
      </c>
      <c r="K1457" s="28" t="s">
        <v>2314</v>
      </c>
      <c r="L1457" s="29"/>
      <c r="M1457" s="28" t="s">
        <v>1890</v>
      </c>
      <c r="N1457" s="33"/>
      <c r="O1457" s="28"/>
      <c r="P1457" s="18"/>
      <c r="Q1457" s="30"/>
      <c r="R1457" s="15"/>
      <c r="S1457" s="28"/>
      <c r="T1457" s="31"/>
      <c r="U1457" s="32"/>
      <c r="V1457" s="31"/>
      <c r="W1457" s="16"/>
      <c r="X1457" s="30"/>
      <c r="Y1457" s="227">
        <v>19.3</v>
      </c>
      <c r="Z1457" s="174">
        <v>2.2000000000000002</v>
      </c>
      <c r="AA1457" s="174">
        <v>20</v>
      </c>
      <c r="AB1457" s="28" t="s">
        <v>5420</v>
      </c>
      <c r="AC1457" s="28"/>
    </row>
    <row r="1458" spans="1:29" s="27" customFormat="1">
      <c r="A1458" s="5">
        <v>1450</v>
      </c>
      <c r="B1458" s="5" t="s">
        <v>1815</v>
      </c>
      <c r="C1458" s="27" t="s">
        <v>5507</v>
      </c>
      <c r="D1458" s="47">
        <v>668.6</v>
      </c>
      <c r="E1458" s="47">
        <v>122.1</v>
      </c>
      <c r="F1458" s="190">
        <v>8.3281339297529282</v>
      </c>
      <c r="G1458" s="190">
        <v>46.246834065564116</v>
      </c>
      <c r="H1458" s="48">
        <v>520</v>
      </c>
      <c r="I1458" s="5">
        <v>528</v>
      </c>
      <c r="J1458" s="27" t="s">
        <v>5722</v>
      </c>
      <c r="K1458" s="27" t="s">
        <v>2037</v>
      </c>
      <c r="M1458" s="27" t="s">
        <v>5493</v>
      </c>
      <c r="N1458" s="90"/>
      <c r="P1458" s="20">
        <v>2.2000000000000002</v>
      </c>
      <c r="Q1458" s="90">
        <v>0.9</v>
      </c>
      <c r="R1458" s="27">
        <v>25</v>
      </c>
      <c r="S1458" s="27" t="s">
        <v>5210</v>
      </c>
      <c r="W1458" s="105"/>
      <c r="X1458" s="90"/>
      <c r="Y1458" s="228">
        <v>6.4</v>
      </c>
      <c r="Z1458" s="175">
        <v>1</v>
      </c>
      <c r="AA1458" s="175">
        <v>6</v>
      </c>
      <c r="AB1458" s="27" t="s">
        <v>5210</v>
      </c>
      <c r="AC1458" s="27" t="s">
        <v>5211</v>
      </c>
    </row>
    <row r="1459" spans="1:29" s="27" customFormat="1">
      <c r="A1459" s="5">
        <v>1451</v>
      </c>
      <c r="B1459" s="5" t="s">
        <v>1832</v>
      </c>
      <c r="C1459" s="27" t="s">
        <v>5523</v>
      </c>
      <c r="D1459" s="47">
        <v>665</v>
      </c>
      <c r="E1459" s="47">
        <v>115.4</v>
      </c>
      <c r="F1459" s="190">
        <v>8.2805267860145548</v>
      </c>
      <c r="G1459" s="190">
        <v>46.18692463259535</v>
      </c>
      <c r="H1459" s="48">
        <v>450</v>
      </c>
      <c r="I1459" s="5">
        <v>542</v>
      </c>
      <c r="K1459" s="27" t="s">
        <v>2037</v>
      </c>
      <c r="M1459" s="27" t="s">
        <v>3756</v>
      </c>
      <c r="N1459" s="90"/>
      <c r="P1459" s="20">
        <v>2.4</v>
      </c>
      <c r="Q1459" s="90">
        <v>0.5</v>
      </c>
      <c r="R1459" s="27">
        <v>30</v>
      </c>
      <c r="S1459" s="27" t="s">
        <v>5210</v>
      </c>
      <c r="W1459" s="105"/>
      <c r="X1459" s="90"/>
      <c r="Y1459" s="228">
        <v>5.4</v>
      </c>
      <c r="Z1459" s="175">
        <v>0.7</v>
      </c>
      <c r="AA1459" s="175">
        <v>12</v>
      </c>
      <c r="AB1459" s="27" t="s">
        <v>5210</v>
      </c>
      <c r="AC1459" s="27" t="s">
        <v>5211</v>
      </c>
    </row>
    <row r="1460" spans="1:29" s="27" customFormat="1">
      <c r="A1460" s="5">
        <v>1452</v>
      </c>
      <c r="B1460" s="5" t="s">
        <v>2978</v>
      </c>
      <c r="C1460" s="27" t="s">
        <v>5070</v>
      </c>
      <c r="D1460" s="47">
        <v>666.3</v>
      </c>
      <c r="E1460" s="47">
        <v>111.9</v>
      </c>
      <c r="F1460" s="190">
        <v>8.2968675676437389</v>
      </c>
      <c r="G1460" s="190">
        <v>46.155315455193858</v>
      </c>
      <c r="H1460" s="48">
        <v>400</v>
      </c>
      <c r="I1460" s="5">
        <v>435</v>
      </c>
      <c r="J1460" s="27" t="s">
        <v>5071</v>
      </c>
      <c r="K1460" s="27" t="s">
        <v>2037</v>
      </c>
      <c r="M1460" s="27" t="s">
        <v>4957</v>
      </c>
      <c r="N1460" s="90"/>
      <c r="P1460" s="20">
        <v>3.9</v>
      </c>
      <c r="Q1460" s="90">
        <v>0.7</v>
      </c>
      <c r="R1460" s="27">
        <v>10</v>
      </c>
      <c r="S1460" s="27" t="s">
        <v>5210</v>
      </c>
      <c r="W1460" s="105"/>
      <c r="X1460" s="90"/>
      <c r="Y1460" s="228">
        <v>6.4</v>
      </c>
      <c r="Z1460" s="175">
        <v>1</v>
      </c>
      <c r="AA1460" s="175">
        <v>4</v>
      </c>
      <c r="AB1460" s="27" t="s">
        <v>5210</v>
      </c>
      <c r="AC1460" s="27" t="s">
        <v>5211</v>
      </c>
    </row>
    <row r="1461" spans="1:29" s="27" customFormat="1">
      <c r="A1461" s="5">
        <v>1453</v>
      </c>
      <c r="B1461" s="5" t="s">
        <v>2850</v>
      </c>
      <c r="C1461" s="27" t="s">
        <v>5748</v>
      </c>
      <c r="D1461" s="47">
        <v>664</v>
      </c>
      <c r="E1461" s="47">
        <v>108</v>
      </c>
      <c r="F1461" s="190">
        <v>8.2665647395199997</v>
      </c>
      <c r="G1461" s="190">
        <v>46.120457219839999</v>
      </c>
      <c r="H1461" s="48">
        <v>350</v>
      </c>
      <c r="I1461" s="5">
        <v>366</v>
      </c>
      <c r="J1461" s="27" t="s">
        <v>5217</v>
      </c>
      <c r="K1461" s="27" t="s">
        <v>2037</v>
      </c>
      <c r="M1461" s="27" t="s">
        <v>5214</v>
      </c>
      <c r="N1461" s="90"/>
      <c r="P1461" s="20">
        <v>4.2</v>
      </c>
      <c r="Q1461" s="90">
        <v>1</v>
      </c>
      <c r="R1461" s="27">
        <v>25</v>
      </c>
      <c r="S1461" s="27" t="s">
        <v>5210</v>
      </c>
      <c r="W1461" s="105"/>
      <c r="X1461" s="90"/>
      <c r="Y1461" s="228">
        <v>8.6999999999999993</v>
      </c>
      <c r="Z1461" s="175">
        <v>1.1000000000000001</v>
      </c>
      <c r="AA1461" s="175">
        <v>16</v>
      </c>
      <c r="AB1461" s="27" t="s">
        <v>5210</v>
      </c>
      <c r="AC1461" s="27" t="s">
        <v>5211</v>
      </c>
    </row>
    <row r="1462" spans="1:29" s="27" customFormat="1">
      <c r="A1462" s="5">
        <v>1454</v>
      </c>
      <c r="B1462" s="5" t="s">
        <v>5079</v>
      </c>
      <c r="C1462" s="27" t="s">
        <v>5511</v>
      </c>
      <c r="D1462" s="47">
        <v>669.3</v>
      </c>
      <c r="E1462" s="47">
        <v>109.2</v>
      </c>
      <c r="F1462" s="190">
        <v>8.3352988754595732</v>
      </c>
      <c r="G1462" s="190">
        <v>46.130727398765387</v>
      </c>
      <c r="H1462" s="48">
        <v>400</v>
      </c>
      <c r="I1462" s="5">
        <v>389</v>
      </c>
      <c r="J1462" s="27" t="s">
        <v>5217</v>
      </c>
      <c r="K1462" s="27" t="s">
        <v>2037</v>
      </c>
      <c r="M1462" s="27" t="s">
        <v>5214</v>
      </c>
      <c r="N1462" s="90"/>
      <c r="P1462" s="20">
        <v>4.4000000000000004</v>
      </c>
      <c r="Q1462" s="90">
        <v>0.8</v>
      </c>
      <c r="R1462" s="27">
        <v>38</v>
      </c>
      <c r="S1462" s="27" t="s">
        <v>5210</v>
      </c>
      <c r="W1462" s="105"/>
      <c r="X1462" s="90"/>
      <c r="Y1462" s="228">
        <v>8.4</v>
      </c>
      <c r="Z1462" s="175">
        <v>1</v>
      </c>
      <c r="AA1462" s="175">
        <v>10</v>
      </c>
      <c r="AB1462" s="27" t="s">
        <v>5210</v>
      </c>
      <c r="AC1462" s="27" t="s">
        <v>5211</v>
      </c>
    </row>
    <row r="1463" spans="1:29" s="27" customFormat="1">
      <c r="A1463" s="5">
        <v>1455</v>
      </c>
      <c r="B1463" s="5" t="s">
        <v>4541</v>
      </c>
      <c r="C1463" s="27" t="s">
        <v>5513</v>
      </c>
      <c r="D1463" s="47">
        <v>668.2</v>
      </c>
      <c r="E1463" s="47">
        <v>117.3</v>
      </c>
      <c r="F1463" s="190">
        <v>8.3222471619054499</v>
      </c>
      <c r="G1463" s="190">
        <v>46.203698735790333</v>
      </c>
      <c r="H1463" s="48">
        <v>420</v>
      </c>
      <c r="I1463" s="5">
        <v>421</v>
      </c>
      <c r="K1463" s="27" t="s">
        <v>2037</v>
      </c>
      <c r="M1463" s="27" t="s">
        <v>3756</v>
      </c>
      <c r="N1463" s="90"/>
      <c r="P1463" s="20">
        <v>4.5999999999999996</v>
      </c>
      <c r="Q1463" s="90">
        <v>0.9</v>
      </c>
      <c r="R1463" s="27">
        <v>13</v>
      </c>
      <c r="S1463" s="27" t="s">
        <v>5210</v>
      </c>
      <c r="W1463" s="105"/>
      <c r="X1463" s="90"/>
      <c r="Y1463" s="228">
        <v>5.5</v>
      </c>
      <c r="Z1463" s="175">
        <v>0.7</v>
      </c>
      <c r="AA1463" s="175">
        <v>13</v>
      </c>
      <c r="AB1463" s="27" t="s">
        <v>5210</v>
      </c>
      <c r="AC1463" s="27" t="s">
        <v>5211</v>
      </c>
    </row>
    <row r="1464" spans="1:29" s="27" customFormat="1">
      <c r="A1464" s="5">
        <v>1456</v>
      </c>
      <c r="B1464" s="5" t="s">
        <v>5143</v>
      </c>
      <c r="C1464" s="27" t="s">
        <v>5750</v>
      </c>
      <c r="D1464" s="47">
        <v>665.2</v>
      </c>
      <c r="E1464" s="47">
        <v>109.5</v>
      </c>
      <c r="F1464" s="190">
        <v>8.2822957009854203</v>
      </c>
      <c r="G1464" s="190">
        <v>46.133834763117477</v>
      </c>
      <c r="H1464" s="48">
        <v>350</v>
      </c>
      <c r="I1464" s="5">
        <v>388</v>
      </c>
      <c r="J1464" s="27" t="s">
        <v>5217</v>
      </c>
      <c r="K1464" s="27" t="s">
        <v>2037</v>
      </c>
      <c r="M1464" s="27" t="s">
        <v>4957</v>
      </c>
      <c r="N1464" s="90"/>
      <c r="P1464" s="20">
        <v>4.5999999999999996</v>
      </c>
      <c r="Q1464" s="90">
        <v>1.2</v>
      </c>
      <c r="R1464" s="27">
        <v>11</v>
      </c>
      <c r="S1464" s="27" t="s">
        <v>5210</v>
      </c>
      <c r="W1464" s="105"/>
      <c r="X1464" s="90"/>
      <c r="Y1464" s="228">
        <v>9.6</v>
      </c>
      <c r="Z1464" s="175">
        <v>1.1000000000000001</v>
      </c>
      <c r="AA1464" s="175">
        <v>20</v>
      </c>
      <c r="AB1464" s="27" t="s">
        <v>5210</v>
      </c>
      <c r="AC1464" s="27" t="s">
        <v>5211</v>
      </c>
    </row>
    <row r="1465" spans="1:29" s="27" customFormat="1">
      <c r="A1465" s="5">
        <v>1457</v>
      </c>
      <c r="B1465" s="5" t="s">
        <v>4319</v>
      </c>
      <c r="C1465" s="27" t="s">
        <v>5646</v>
      </c>
      <c r="D1465" s="47">
        <v>667.7</v>
      </c>
      <c r="E1465" s="47">
        <v>107.6</v>
      </c>
      <c r="F1465" s="190">
        <v>8.3143675780791462</v>
      </c>
      <c r="G1465" s="190">
        <v>46.116498021395714</v>
      </c>
      <c r="H1465" s="48">
        <v>300</v>
      </c>
      <c r="I1465" s="5">
        <v>289</v>
      </c>
      <c r="J1465" s="27" t="s">
        <v>5217</v>
      </c>
      <c r="K1465" s="27" t="s">
        <v>2037</v>
      </c>
      <c r="M1465" s="27" t="s">
        <v>5214</v>
      </c>
      <c r="N1465" s="90"/>
      <c r="P1465" s="20">
        <v>5</v>
      </c>
      <c r="Q1465" s="90">
        <v>0.8</v>
      </c>
      <c r="R1465" s="27">
        <v>16</v>
      </c>
      <c r="S1465" s="27" t="s">
        <v>5210</v>
      </c>
      <c r="W1465" s="105"/>
      <c r="X1465" s="90"/>
      <c r="Y1465" s="228">
        <v>7.7</v>
      </c>
      <c r="Z1465" s="175">
        <v>0.9</v>
      </c>
      <c r="AA1465" s="175">
        <v>10</v>
      </c>
      <c r="AB1465" s="27" t="s">
        <v>5210</v>
      </c>
      <c r="AC1465" s="27" t="s">
        <v>5211</v>
      </c>
    </row>
    <row r="1466" spans="1:29" s="27" customFormat="1">
      <c r="A1466" s="5">
        <v>1458</v>
      </c>
      <c r="B1466" s="5" t="s">
        <v>4546</v>
      </c>
      <c r="C1466" s="27" t="s">
        <v>5216</v>
      </c>
      <c r="D1466" s="47">
        <v>666.05</v>
      </c>
      <c r="E1466" s="47">
        <v>106.3</v>
      </c>
      <c r="F1466" s="190">
        <v>8.2928428584903671</v>
      </c>
      <c r="G1466" s="190">
        <v>46.104968163115167</v>
      </c>
      <c r="H1466" s="48">
        <v>300</v>
      </c>
      <c r="I1466" s="5">
        <v>358</v>
      </c>
      <c r="J1466" s="27" t="s">
        <v>5217</v>
      </c>
      <c r="K1466" s="27" t="s">
        <v>2038</v>
      </c>
      <c r="M1466" s="27" t="s">
        <v>5214</v>
      </c>
      <c r="N1466" s="90"/>
      <c r="P1466" s="20">
        <v>5</v>
      </c>
      <c r="Q1466" s="90">
        <v>0.9</v>
      </c>
      <c r="R1466" s="27">
        <v>15</v>
      </c>
      <c r="S1466" s="27" t="s">
        <v>5210</v>
      </c>
      <c r="W1466" s="105"/>
      <c r="X1466" s="90"/>
      <c r="Y1466" s="228"/>
      <c r="Z1466" s="175"/>
      <c r="AA1466" s="175"/>
      <c r="AC1466" s="27" t="s">
        <v>5211</v>
      </c>
    </row>
    <row r="1467" spans="1:29" s="27" customFormat="1">
      <c r="A1467" s="5">
        <v>1459</v>
      </c>
      <c r="B1467" s="5" t="s">
        <v>4552</v>
      </c>
      <c r="C1467" s="27" t="s">
        <v>5509</v>
      </c>
      <c r="D1467" s="47">
        <v>668.3</v>
      </c>
      <c r="E1467" s="47">
        <v>111.6</v>
      </c>
      <c r="F1467" s="190">
        <v>8.3227109057216566</v>
      </c>
      <c r="G1467" s="190">
        <v>46.152417283191355</v>
      </c>
      <c r="H1467" s="48">
        <v>400</v>
      </c>
      <c r="I1467" s="5">
        <v>405</v>
      </c>
      <c r="J1467" s="27" t="s">
        <v>5071</v>
      </c>
      <c r="K1467" s="27" t="s">
        <v>2037</v>
      </c>
      <c r="M1467" s="27" t="s">
        <v>4957</v>
      </c>
      <c r="N1467" s="90"/>
      <c r="P1467" s="20">
        <v>5.2</v>
      </c>
      <c r="Q1467" s="90">
        <v>1</v>
      </c>
      <c r="R1467" s="27">
        <v>18</v>
      </c>
      <c r="S1467" s="27" t="s">
        <v>5210</v>
      </c>
      <c r="W1467" s="105"/>
      <c r="X1467" s="90"/>
      <c r="Y1467" s="228">
        <v>7.1</v>
      </c>
      <c r="Z1467" s="175">
        <v>0.9</v>
      </c>
      <c r="AA1467" s="175">
        <v>14</v>
      </c>
      <c r="AB1467" s="27" t="s">
        <v>5210</v>
      </c>
      <c r="AC1467" s="27" t="s">
        <v>5211</v>
      </c>
    </row>
    <row r="1468" spans="1:29" s="27" customFormat="1">
      <c r="A1468" s="5">
        <v>1460</v>
      </c>
      <c r="B1468" s="5" t="s">
        <v>4556</v>
      </c>
      <c r="C1468" s="27" t="s">
        <v>5213</v>
      </c>
      <c r="D1468" s="47">
        <v>663.9</v>
      </c>
      <c r="E1468" s="47">
        <v>103.8</v>
      </c>
      <c r="F1468" s="190">
        <v>8.2646994740188919</v>
      </c>
      <c r="G1468" s="190">
        <v>46.082687779307612</v>
      </c>
      <c r="H1468" s="48">
        <v>300</v>
      </c>
      <c r="I1468" s="5">
        <v>394</v>
      </c>
      <c r="J1468" s="27" t="s">
        <v>5208</v>
      </c>
      <c r="K1468" s="27" t="s">
        <v>2037</v>
      </c>
      <c r="M1468" s="27" t="s">
        <v>5214</v>
      </c>
      <c r="N1468" s="90"/>
      <c r="P1468" s="20">
        <v>5.2</v>
      </c>
      <c r="Q1468" s="90">
        <v>0.8</v>
      </c>
      <c r="R1468" s="27">
        <v>30</v>
      </c>
      <c r="S1468" s="27" t="s">
        <v>5210</v>
      </c>
      <c r="W1468" s="105"/>
      <c r="X1468" s="90"/>
      <c r="Y1468" s="228">
        <v>8.6999999999999993</v>
      </c>
      <c r="Z1468" s="175">
        <v>1.1000000000000001</v>
      </c>
      <c r="AA1468" s="175">
        <v>7</v>
      </c>
      <c r="AB1468" s="27" t="s">
        <v>5210</v>
      </c>
      <c r="AC1468" s="27" t="s">
        <v>5211</v>
      </c>
    </row>
    <row r="1469" spans="1:29" s="27" customFormat="1">
      <c r="A1469" s="5">
        <v>1461</v>
      </c>
      <c r="B1469" s="5" t="s">
        <v>4560</v>
      </c>
      <c r="C1469" s="27" t="s">
        <v>5285</v>
      </c>
      <c r="D1469" s="47">
        <v>668</v>
      </c>
      <c r="E1469" s="47">
        <v>105.2</v>
      </c>
      <c r="F1469" s="190">
        <v>8.317900156700091</v>
      </c>
      <c r="G1469" s="190">
        <v>46.094880041577227</v>
      </c>
      <c r="H1469" s="48">
        <v>400</v>
      </c>
      <c r="I1469" s="5">
        <v>403</v>
      </c>
      <c r="J1469" s="27" t="s">
        <v>5208</v>
      </c>
      <c r="K1469" s="27" t="s">
        <v>2037</v>
      </c>
      <c r="M1469" s="27" t="s">
        <v>5214</v>
      </c>
      <c r="N1469" s="90"/>
      <c r="P1469" s="20">
        <v>5.3</v>
      </c>
      <c r="Q1469" s="90">
        <v>0.8</v>
      </c>
      <c r="R1469" s="27">
        <v>15</v>
      </c>
      <c r="S1469" s="27" t="s">
        <v>5210</v>
      </c>
      <c r="W1469" s="105"/>
      <c r="X1469" s="90"/>
      <c r="Y1469" s="228">
        <v>8</v>
      </c>
      <c r="Z1469" s="175">
        <v>1</v>
      </c>
      <c r="AA1469" s="175">
        <v>14</v>
      </c>
      <c r="AB1469" s="27" t="s">
        <v>5210</v>
      </c>
      <c r="AC1469" s="27" t="s">
        <v>5211</v>
      </c>
    </row>
    <row r="1470" spans="1:29" s="27" customFormat="1">
      <c r="A1470" s="5">
        <v>1462</v>
      </c>
      <c r="B1470" s="5" t="s">
        <v>4975</v>
      </c>
      <c r="C1470" s="27" t="s">
        <v>5746</v>
      </c>
      <c r="D1470" s="47">
        <v>663.1</v>
      </c>
      <c r="E1470" s="47">
        <v>102.3</v>
      </c>
      <c r="F1470" s="190">
        <v>8.2541568766258386</v>
      </c>
      <c r="G1470" s="190">
        <v>46.069270585798151</v>
      </c>
      <c r="H1470" s="48">
        <v>350</v>
      </c>
      <c r="I1470" s="5">
        <v>390</v>
      </c>
      <c r="J1470" s="27" t="s">
        <v>5208</v>
      </c>
      <c r="K1470" s="27" t="s">
        <v>2037</v>
      </c>
      <c r="M1470" s="27" t="s">
        <v>5214</v>
      </c>
      <c r="N1470" s="90"/>
      <c r="P1470" s="20">
        <v>5.6</v>
      </c>
      <c r="Q1470" s="90">
        <v>0.7</v>
      </c>
      <c r="R1470" s="27">
        <v>16</v>
      </c>
      <c r="S1470" s="27" t="s">
        <v>5210</v>
      </c>
      <c r="W1470" s="105"/>
      <c r="X1470" s="90"/>
      <c r="Y1470" s="228">
        <v>11.3</v>
      </c>
      <c r="Z1470" s="175">
        <v>1.5</v>
      </c>
      <c r="AA1470" s="175">
        <v>11</v>
      </c>
      <c r="AB1470" s="27" t="s">
        <v>5210</v>
      </c>
      <c r="AC1470" s="27" t="s">
        <v>5211</v>
      </c>
    </row>
    <row r="1471" spans="1:29" s="27" customFormat="1">
      <c r="A1471" s="5">
        <v>1463</v>
      </c>
      <c r="B1471" s="5" t="s">
        <v>4977</v>
      </c>
      <c r="C1471" s="27" t="s">
        <v>5644</v>
      </c>
      <c r="D1471" s="47">
        <v>666.5</v>
      </c>
      <c r="E1471" s="47">
        <v>103</v>
      </c>
      <c r="F1471" s="190">
        <v>8.2981948050290253</v>
      </c>
      <c r="G1471" s="190">
        <v>46.075240692897978</v>
      </c>
      <c r="H1471" s="48">
        <v>300</v>
      </c>
      <c r="I1471" s="5">
        <v>326</v>
      </c>
      <c r="J1471" s="27" t="s">
        <v>5208</v>
      </c>
      <c r="K1471" s="27" t="s">
        <v>2037</v>
      </c>
      <c r="M1471" s="27" t="s">
        <v>5209</v>
      </c>
      <c r="N1471" s="90"/>
      <c r="P1471" s="20">
        <v>5.7</v>
      </c>
      <c r="Q1471" s="90">
        <v>0.9</v>
      </c>
      <c r="R1471" s="27">
        <v>18</v>
      </c>
      <c r="S1471" s="27" t="s">
        <v>5210</v>
      </c>
      <c r="W1471" s="105"/>
      <c r="X1471" s="90"/>
      <c r="Y1471" s="228">
        <v>7.1</v>
      </c>
      <c r="Z1471" s="175">
        <v>0.8</v>
      </c>
      <c r="AA1471" s="175">
        <v>20</v>
      </c>
      <c r="AB1471" s="27" t="s">
        <v>5210</v>
      </c>
      <c r="AC1471" s="27" t="s">
        <v>5211</v>
      </c>
    </row>
    <row r="1472" spans="1:29" s="27" customFormat="1">
      <c r="A1472" s="5">
        <v>1464</v>
      </c>
      <c r="B1472" s="5" t="s">
        <v>5451</v>
      </c>
      <c r="C1472" s="27" t="s">
        <v>5207</v>
      </c>
      <c r="D1472" s="47">
        <v>663.5</v>
      </c>
      <c r="E1472" s="47">
        <v>101.7</v>
      </c>
      <c r="F1472" s="190">
        <v>8.2592451275653023</v>
      </c>
      <c r="G1472" s="190">
        <v>46.063836109415597</v>
      </c>
      <c r="H1472" s="48">
        <v>300</v>
      </c>
      <c r="I1472" s="5">
        <v>303</v>
      </c>
      <c r="J1472" s="27" t="s">
        <v>5208</v>
      </c>
      <c r="K1472" s="27" t="s">
        <v>2037</v>
      </c>
      <c r="M1472" s="27" t="s">
        <v>5209</v>
      </c>
      <c r="N1472" s="90"/>
      <c r="P1472" s="20">
        <v>5.8</v>
      </c>
      <c r="Q1472" s="90">
        <v>0.7</v>
      </c>
      <c r="R1472" s="27">
        <v>28</v>
      </c>
      <c r="S1472" s="27" t="s">
        <v>5210</v>
      </c>
      <c r="W1472" s="105"/>
      <c r="X1472" s="90"/>
      <c r="Y1472" s="228">
        <v>12</v>
      </c>
      <c r="Z1472" s="175">
        <v>1.3</v>
      </c>
      <c r="AA1472" s="175">
        <v>20</v>
      </c>
      <c r="AB1472" s="27" t="s">
        <v>5210</v>
      </c>
      <c r="AC1472" s="27" t="s">
        <v>5211</v>
      </c>
    </row>
    <row r="1473" spans="1:29">
      <c r="A1473" s="5">
        <v>1465</v>
      </c>
      <c r="B1473" s="5" t="s">
        <v>5453</v>
      </c>
      <c r="C1473" s="5" t="s">
        <v>2203</v>
      </c>
      <c r="D1473" s="8"/>
      <c r="E1473" s="8"/>
      <c r="H1473" s="6">
        <v>1400</v>
      </c>
      <c r="J1473" s="5" t="s">
        <v>2338</v>
      </c>
      <c r="K1473" s="5" t="s">
        <v>2314</v>
      </c>
      <c r="M1473" s="5" t="s">
        <v>1017</v>
      </c>
      <c r="P1473" s="22"/>
      <c r="Q1473" s="39"/>
      <c r="R1473" s="6"/>
      <c r="T1473" s="6"/>
      <c r="U1473" s="6"/>
      <c r="V1473" s="6"/>
      <c r="W1473" s="58"/>
      <c r="X1473" s="39"/>
      <c r="Y1473" s="219">
        <v>80.8</v>
      </c>
      <c r="Z1473" s="172">
        <v>7.6</v>
      </c>
      <c r="AA1473" s="172">
        <v>12</v>
      </c>
      <c r="AB1473" s="5" t="s">
        <v>2579</v>
      </c>
      <c r="AC1473" s="5" t="s">
        <v>5233</v>
      </c>
    </row>
    <row r="1474" spans="1:29" s="28" customFormat="1">
      <c r="A1474" s="5">
        <v>1466</v>
      </c>
      <c r="B1474" s="5" t="s">
        <v>5455</v>
      </c>
      <c r="C1474" s="28" t="s">
        <v>3587</v>
      </c>
      <c r="F1474" s="183">
        <v>12.017638890000001</v>
      </c>
      <c r="G1474" s="183">
        <v>46.408555560000003</v>
      </c>
      <c r="H1474" s="28">
        <v>970</v>
      </c>
      <c r="J1474" s="5" t="s">
        <v>4042</v>
      </c>
      <c r="K1474" s="28" t="s">
        <v>2038</v>
      </c>
      <c r="M1474" s="5" t="s">
        <v>1654</v>
      </c>
      <c r="N1474" s="65"/>
      <c r="O1474" s="5"/>
      <c r="P1474" s="25">
        <v>23.6</v>
      </c>
      <c r="Q1474" s="33">
        <v>3.1</v>
      </c>
      <c r="R1474" s="28">
        <v>30</v>
      </c>
      <c r="S1474" s="28" t="s">
        <v>3811</v>
      </c>
      <c r="T1474" s="28" t="s">
        <v>3812</v>
      </c>
      <c r="U1474" s="28">
        <v>0.43</v>
      </c>
      <c r="V1474" s="28">
        <v>2.13</v>
      </c>
      <c r="W1474" s="106">
        <v>24</v>
      </c>
      <c r="X1474" s="33"/>
      <c r="Y1474" s="227"/>
      <c r="Z1474" s="174"/>
      <c r="AA1474" s="174"/>
      <c r="AC1474" s="5" t="s">
        <v>3381</v>
      </c>
    </row>
    <row r="1475" spans="1:29" s="28" customFormat="1">
      <c r="A1475" s="5">
        <v>1467</v>
      </c>
      <c r="B1475" s="5" t="s">
        <v>5457</v>
      </c>
      <c r="C1475" s="28" t="s">
        <v>3813</v>
      </c>
      <c r="F1475" s="183">
        <v>11.99213333</v>
      </c>
      <c r="G1475" s="183">
        <v>46.452297219999998</v>
      </c>
      <c r="H1475" s="28">
        <v>1290</v>
      </c>
      <c r="J1475" s="5" t="s">
        <v>4042</v>
      </c>
      <c r="K1475" s="28" t="s">
        <v>2038</v>
      </c>
      <c r="L1475" s="28" t="s">
        <v>3605</v>
      </c>
      <c r="M1475" s="5" t="s">
        <v>3602</v>
      </c>
      <c r="N1475" s="65"/>
      <c r="O1475" s="5"/>
      <c r="P1475" s="25">
        <v>15.3</v>
      </c>
      <c r="Q1475" s="33">
        <v>2.5</v>
      </c>
      <c r="R1475" s="28">
        <v>21</v>
      </c>
      <c r="S1475" s="28" t="s">
        <v>3811</v>
      </c>
      <c r="W1475" s="106"/>
      <c r="X1475" s="33"/>
      <c r="Y1475" s="227"/>
      <c r="Z1475" s="174"/>
      <c r="AA1475" s="174"/>
    </row>
    <row r="1476" spans="1:29">
      <c r="A1476" s="5">
        <v>1468</v>
      </c>
      <c r="B1476" s="5" t="s">
        <v>5459</v>
      </c>
      <c r="C1476" s="28" t="s">
        <v>3814</v>
      </c>
      <c r="D1476" s="28"/>
      <c r="E1476" s="28"/>
      <c r="F1476" s="183">
        <v>11.997427780000001</v>
      </c>
      <c r="G1476" s="183">
        <v>46.436316669999997</v>
      </c>
      <c r="H1476" s="28">
        <v>1025</v>
      </c>
      <c r="J1476" s="5" t="s">
        <v>4042</v>
      </c>
      <c r="K1476" s="28" t="s">
        <v>2038</v>
      </c>
      <c r="L1476" s="28" t="s">
        <v>3604</v>
      </c>
      <c r="M1476" s="5" t="s">
        <v>3603</v>
      </c>
      <c r="P1476" s="25">
        <v>7.6</v>
      </c>
      <c r="Q1476" s="33">
        <v>1.6</v>
      </c>
      <c r="R1476" s="28">
        <v>16</v>
      </c>
      <c r="S1476" s="28" t="s">
        <v>3811</v>
      </c>
      <c r="T1476" s="28"/>
      <c r="U1476" s="28"/>
      <c r="V1476" s="28"/>
      <c r="W1476" s="106"/>
      <c r="X1476" s="33"/>
      <c r="Y1476" s="227"/>
      <c r="Z1476" s="174"/>
      <c r="AA1476" s="174"/>
      <c r="AB1476" s="28"/>
      <c r="AC1476" s="28"/>
    </row>
    <row r="1477" spans="1:29">
      <c r="A1477" s="5">
        <v>1469</v>
      </c>
      <c r="B1477" s="5" t="s">
        <v>5240</v>
      </c>
      <c r="C1477" s="28" t="s">
        <v>3815</v>
      </c>
      <c r="D1477" s="28"/>
      <c r="E1477" s="28"/>
      <c r="F1477" s="183">
        <v>11.80128333</v>
      </c>
      <c r="G1477" s="183">
        <v>46.339219440000001</v>
      </c>
      <c r="H1477" s="28">
        <v>2000</v>
      </c>
      <c r="J1477" s="5" t="s">
        <v>4042</v>
      </c>
      <c r="K1477" s="28" t="s">
        <v>2038</v>
      </c>
      <c r="L1477" s="28" t="s">
        <v>4043</v>
      </c>
      <c r="M1477" s="28" t="s">
        <v>5025</v>
      </c>
      <c r="N1477" s="33"/>
      <c r="O1477" s="28"/>
      <c r="P1477" s="25">
        <v>13.3</v>
      </c>
      <c r="Q1477" s="33">
        <v>1.4</v>
      </c>
      <c r="R1477" s="28">
        <v>19</v>
      </c>
      <c r="S1477" s="28" t="s">
        <v>3811</v>
      </c>
      <c r="T1477" s="28"/>
      <c r="U1477" s="28"/>
      <c r="V1477" s="28"/>
      <c r="W1477" s="106"/>
      <c r="X1477" s="33"/>
      <c r="Y1477" s="227"/>
      <c r="Z1477" s="174"/>
      <c r="AA1477" s="174"/>
      <c r="AB1477" s="28"/>
      <c r="AC1477" s="28"/>
    </row>
    <row r="1478" spans="1:29">
      <c r="A1478" s="5">
        <v>1470</v>
      </c>
      <c r="B1478" s="5" t="s">
        <v>5237</v>
      </c>
      <c r="C1478" s="49" t="s">
        <v>3797</v>
      </c>
      <c r="D1478" s="28"/>
      <c r="E1478" s="28"/>
      <c r="F1478" s="183">
        <v>11.973452780000001</v>
      </c>
      <c r="G1478" s="183">
        <v>46.237405559999999</v>
      </c>
      <c r="H1478" s="28">
        <v>1360</v>
      </c>
      <c r="J1478" s="5" t="s">
        <v>4042</v>
      </c>
      <c r="K1478" s="28" t="s">
        <v>2038</v>
      </c>
      <c r="L1478" s="28" t="s">
        <v>4043</v>
      </c>
      <c r="M1478" s="28" t="s">
        <v>5025</v>
      </c>
      <c r="N1478" s="33"/>
      <c r="O1478" s="28"/>
      <c r="P1478" s="25">
        <v>9.8000000000000007</v>
      </c>
      <c r="Q1478" s="33">
        <v>1.7</v>
      </c>
      <c r="R1478" s="28">
        <v>20</v>
      </c>
      <c r="S1478" s="28" t="s">
        <v>3811</v>
      </c>
      <c r="T1478" s="28"/>
      <c r="U1478" s="28"/>
      <c r="V1478" s="28"/>
      <c r="W1478" s="106"/>
      <c r="X1478" s="33"/>
      <c r="Y1478" s="227"/>
      <c r="Z1478" s="174"/>
      <c r="AA1478" s="174"/>
      <c r="AB1478" s="28"/>
      <c r="AC1478" s="28"/>
    </row>
    <row r="1479" spans="1:29" s="28" customFormat="1">
      <c r="A1479" s="5">
        <v>1471</v>
      </c>
      <c r="B1479" s="5" t="s">
        <v>5147</v>
      </c>
      <c r="C1479" s="28" t="s">
        <v>3608</v>
      </c>
      <c r="F1479" s="183"/>
      <c r="G1479" s="183"/>
      <c r="J1479" s="5" t="s">
        <v>4042</v>
      </c>
      <c r="K1479" s="28" t="s">
        <v>2038</v>
      </c>
      <c r="N1479" s="33"/>
      <c r="P1479" s="25">
        <v>53.4</v>
      </c>
      <c r="Q1479" s="33">
        <v>6.3</v>
      </c>
      <c r="R1479" s="28">
        <v>20</v>
      </c>
      <c r="S1479" s="28" t="s">
        <v>3811</v>
      </c>
      <c r="T1479" s="28" t="s">
        <v>3606</v>
      </c>
      <c r="U1479" s="28">
        <v>0.6</v>
      </c>
      <c r="V1479" s="28">
        <v>3.11</v>
      </c>
      <c r="W1479" s="106">
        <v>27</v>
      </c>
      <c r="X1479" s="33"/>
      <c r="Y1479" s="227"/>
      <c r="Z1479" s="174"/>
      <c r="AA1479" s="174"/>
      <c r="AC1479" s="28" t="s">
        <v>3613</v>
      </c>
    </row>
    <row r="1480" spans="1:29">
      <c r="A1480" s="5">
        <v>1472</v>
      </c>
      <c r="B1480" s="5" t="s">
        <v>2088</v>
      </c>
      <c r="C1480" t="s">
        <v>3845</v>
      </c>
      <c r="F1480" s="191">
        <v>8.59380569124</v>
      </c>
      <c r="G1480" s="191">
        <v>46.533998014600002</v>
      </c>
      <c r="H1480" s="54">
        <v>1470</v>
      </c>
      <c r="J1480" s="5" t="s">
        <v>3767</v>
      </c>
      <c r="L1480" s="54" t="s">
        <v>3768</v>
      </c>
      <c r="M1480" s="54" t="s">
        <v>4507</v>
      </c>
      <c r="N1480" s="93"/>
      <c r="O1480" s="54"/>
      <c r="R1480" s="54"/>
      <c r="S1480" s="4" t="s">
        <v>6536</v>
      </c>
      <c r="T1480" s="54"/>
      <c r="V1480" s="54"/>
      <c r="W1480" s="66"/>
      <c r="X1480" s="93"/>
      <c r="AB1480" s="4"/>
    </row>
    <row r="1481" spans="1:29">
      <c r="A1481" s="5">
        <v>1473</v>
      </c>
      <c r="B1481" s="5" t="s">
        <v>2976</v>
      </c>
      <c r="C1481" t="s">
        <v>3846</v>
      </c>
      <c r="F1481" s="191">
        <v>8.5865892799400001</v>
      </c>
      <c r="G1481" s="191">
        <v>46.544102360099998</v>
      </c>
      <c r="H1481" s="54">
        <v>2040</v>
      </c>
      <c r="J1481" s="5" t="s">
        <v>3767</v>
      </c>
      <c r="L1481" s="54" t="s">
        <v>3769</v>
      </c>
      <c r="M1481" s="54" t="s">
        <v>4508</v>
      </c>
      <c r="N1481" s="93"/>
      <c r="O1481" s="54"/>
      <c r="R1481" s="54"/>
      <c r="S1481" s="4" t="s">
        <v>6536</v>
      </c>
      <c r="T1481" s="54"/>
      <c r="V1481" s="54"/>
      <c r="W1481" s="66"/>
      <c r="X1481" s="93"/>
      <c r="AB1481" s="4"/>
    </row>
    <row r="1482" spans="1:29">
      <c r="A1482" s="5">
        <v>1474</v>
      </c>
      <c r="B1482" s="5" t="s">
        <v>5385</v>
      </c>
      <c r="C1482" t="s">
        <v>3847</v>
      </c>
      <c r="F1482" s="191">
        <v>8.5837212788800006</v>
      </c>
      <c r="G1482" s="191">
        <v>46.548440661599997</v>
      </c>
      <c r="H1482" s="54">
        <v>2250</v>
      </c>
      <c r="J1482" s="5" t="s">
        <v>3767</v>
      </c>
      <c r="K1482" s="4" t="s">
        <v>2037</v>
      </c>
      <c r="L1482" s="54" t="s">
        <v>4001</v>
      </c>
      <c r="M1482" s="54" t="s">
        <v>4509</v>
      </c>
      <c r="N1482" s="93"/>
      <c r="O1482" s="54"/>
      <c r="P1482" s="9">
        <v>7.9</v>
      </c>
      <c r="Q1482" s="65">
        <v>0.3</v>
      </c>
      <c r="R1482" s="54">
        <v>50</v>
      </c>
      <c r="S1482" s="4" t="s">
        <v>6536</v>
      </c>
      <c r="T1482" s="54"/>
      <c r="V1482" s="54"/>
      <c r="W1482" s="66"/>
      <c r="X1482" s="93"/>
      <c r="Y1482" s="219">
        <v>16.899999999999999</v>
      </c>
      <c r="Z1482" s="172">
        <v>1.2</v>
      </c>
      <c r="AA1482" s="172">
        <v>40</v>
      </c>
      <c r="AB1482" s="4" t="s">
        <v>6536</v>
      </c>
    </row>
    <row r="1483" spans="1:29">
      <c r="A1483" s="5">
        <v>1475</v>
      </c>
      <c r="B1483" s="5" t="s">
        <v>2068</v>
      </c>
      <c r="C1483" t="s">
        <v>3848</v>
      </c>
      <c r="F1483" s="191">
        <v>8.5818913030800008</v>
      </c>
      <c r="G1483" s="191">
        <v>46.5525525328</v>
      </c>
      <c r="H1483" s="54">
        <v>2130</v>
      </c>
      <c r="J1483" s="5" t="s">
        <v>3767</v>
      </c>
      <c r="K1483" s="4" t="s">
        <v>2037</v>
      </c>
      <c r="L1483" s="54" t="s">
        <v>4001</v>
      </c>
      <c r="M1483" s="54" t="s">
        <v>4510</v>
      </c>
      <c r="N1483" s="93"/>
      <c r="O1483" s="54"/>
      <c r="P1483" s="9">
        <v>8.1</v>
      </c>
      <c r="Q1483" s="65">
        <v>0.5</v>
      </c>
      <c r="R1483" s="54">
        <v>41</v>
      </c>
      <c r="S1483" s="4" t="s">
        <v>6536</v>
      </c>
      <c r="T1483" s="54">
        <v>14.05</v>
      </c>
      <c r="V1483" s="54">
        <v>1.2</v>
      </c>
      <c r="W1483" s="66">
        <v>100</v>
      </c>
      <c r="X1483" s="93"/>
      <c r="Y1483" s="219">
        <v>21</v>
      </c>
      <c r="Z1483" s="172">
        <v>1.4</v>
      </c>
      <c r="AA1483" s="172">
        <v>40</v>
      </c>
      <c r="AB1483" s="4" t="s">
        <v>6536</v>
      </c>
    </row>
    <row r="1484" spans="1:29">
      <c r="A1484" s="5">
        <v>1476</v>
      </c>
      <c r="B1484" s="5" t="s">
        <v>5185</v>
      </c>
      <c r="C1484" t="s">
        <v>3849</v>
      </c>
      <c r="F1484" s="191">
        <v>8.5749754182300002</v>
      </c>
      <c r="G1484" s="191">
        <v>46.561663437</v>
      </c>
      <c r="H1484" s="54">
        <v>2580</v>
      </c>
      <c r="J1484" s="5" t="s">
        <v>3767</v>
      </c>
      <c r="K1484" s="4" t="s">
        <v>2037</v>
      </c>
      <c r="L1484" s="54" t="s">
        <v>4002</v>
      </c>
      <c r="M1484" s="54" t="s">
        <v>4511</v>
      </c>
      <c r="N1484" s="93"/>
      <c r="O1484" s="54"/>
      <c r="P1484" s="9">
        <v>9</v>
      </c>
      <c r="Q1484" s="65">
        <v>0.7</v>
      </c>
      <c r="R1484" s="54">
        <v>36</v>
      </c>
      <c r="S1484" s="4" t="s">
        <v>6536</v>
      </c>
      <c r="T1484" s="54">
        <v>13.41</v>
      </c>
      <c r="V1484" s="54">
        <v>1.45</v>
      </c>
      <c r="W1484" s="66">
        <v>57</v>
      </c>
      <c r="X1484" s="93"/>
      <c r="Y1484" s="219">
        <v>14.5</v>
      </c>
      <c r="Z1484" s="172">
        <v>1</v>
      </c>
      <c r="AA1484" s="172">
        <v>40</v>
      </c>
      <c r="AB1484" s="4" t="s">
        <v>6536</v>
      </c>
    </row>
    <row r="1485" spans="1:29">
      <c r="A1485" s="5">
        <v>1477</v>
      </c>
      <c r="B1485" s="5" t="s">
        <v>5751</v>
      </c>
      <c r="C1485" t="s">
        <v>3614</v>
      </c>
      <c r="F1485" s="191">
        <v>8.5753938474000009</v>
      </c>
      <c r="G1485" s="191">
        <v>46.565437818200003</v>
      </c>
      <c r="H1485" s="54">
        <v>2520</v>
      </c>
      <c r="J1485" s="5" t="s">
        <v>3767</v>
      </c>
      <c r="K1485" s="4" t="s">
        <v>2037</v>
      </c>
      <c r="L1485" s="54" t="s">
        <v>4002</v>
      </c>
      <c r="M1485" s="54" t="s">
        <v>4514</v>
      </c>
      <c r="N1485" s="93"/>
      <c r="O1485" s="54"/>
      <c r="P1485" s="9">
        <v>8.5</v>
      </c>
      <c r="Q1485" s="65">
        <v>0.7</v>
      </c>
      <c r="R1485" s="54">
        <v>35</v>
      </c>
      <c r="S1485" s="4" t="s">
        <v>6536</v>
      </c>
      <c r="T1485" s="54">
        <v>13.71</v>
      </c>
      <c r="V1485" s="54">
        <v>1.39</v>
      </c>
      <c r="W1485" s="66">
        <v>31</v>
      </c>
      <c r="X1485" s="93"/>
      <c r="Y1485" s="219">
        <v>17.2</v>
      </c>
      <c r="Z1485" s="172">
        <v>1.2</v>
      </c>
      <c r="AA1485" s="172">
        <v>40</v>
      </c>
      <c r="AB1485" s="4" t="s">
        <v>6536</v>
      </c>
    </row>
    <row r="1486" spans="1:29">
      <c r="A1486" s="5">
        <v>1478</v>
      </c>
      <c r="B1486" s="5" t="s">
        <v>5189</v>
      </c>
      <c r="C1486" t="s">
        <v>3615</v>
      </c>
      <c r="F1486" s="191">
        <v>8.5968015059299994</v>
      </c>
      <c r="G1486" s="191">
        <v>46.5320512407</v>
      </c>
      <c r="H1486" s="54">
        <v>1320</v>
      </c>
      <c r="J1486" s="5" t="s">
        <v>3767</v>
      </c>
      <c r="K1486" s="4" t="s">
        <v>2038</v>
      </c>
      <c r="L1486" s="54" t="s">
        <v>4003</v>
      </c>
      <c r="M1486" s="54" t="s">
        <v>4508</v>
      </c>
      <c r="N1486" s="93"/>
      <c r="O1486" s="54"/>
      <c r="P1486" s="9">
        <v>7.6</v>
      </c>
      <c r="Q1486" s="65">
        <v>0.9</v>
      </c>
      <c r="R1486" s="54">
        <v>23</v>
      </c>
      <c r="S1486" s="4" t="s">
        <v>6536</v>
      </c>
      <c r="T1486" s="54">
        <v>13.22</v>
      </c>
      <c r="V1486" s="54">
        <v>1.55</v>
      </c>
      <c r="W1486" s="66">
        <v>29</v>
      </c>
      <c r="X1486" s="93"/>
      <c r="AB1486" s="4"/>
    </row>
    <row r="1487" spans="1:29">
      <c r="A1487" s="5">
        <v>1479</v>
      </c>
      <c r="B1487" s="5" t="s">
        <v>5517</v>
      </c>
      <c r="C1487" t="s">
        <v>3616</v>
      </c>
      <c r="F1487" s="191">
        <v>8.5722205002299994</v>
      </c>
      <c r="G1487" s="191">
        <v>46.572108967399998</v>
      </c>
      <c r="H1487" s="54">
        <v>2370</v>
      </c>
      <c r="J1487" s="5" t="s">
        <v>3767</v>
      </c>
      <c r="K1487" s="4" t="s">
        <v>6830</v>
      </c>
      <c r="L1487" s="54" t="s">
        <v>902</v>
      </c>
      <c r="M1487" s="54" t="s">
        <v>4515</v>
      </c>
      <c r="N1487" s="93">
        <v>8.3000000000000007</v>
      </c>
      <c r="O1487" s="54">
        <v>0.3</v>
      </c>
      <c r="P1487" s="9">
        <v>11.1</v>
      </c>
      <c r="Q1487" s="65">
        <v>0.7</v>
      </c>
      <c r="R1487" s="54">
        <v>50</v>
      </c>
      <c r="S1487" s="4" t="s">
        <v>6536</v>
      </c>
      <c r="T1487" s="54">
        <v>14.05</v>
      </c>
      <c r="V1487" s="54">
        <v>1.39</v>
      </c>
      <c r="W1487" s="66">
        <v>100</v>
      </c>
      <c r="X1487" s="93"/>
      <c r="Y1487" s="219">
        <v>14</v>
      </c>
      <c r="Z1487" s="172">
        <v>0.9</v>
      </c>
      <c r="AA1487" s="172">
        <v>40</v>
      </c>
      <c r="AB1487" s="4" t="s">
        <v>6536</v>
      </c>
    </row>
    <row r="1488" spans="1:29">
      <c r="A1488" s="5">
        <v>1480</v>
      </c>
      <c r="B1488" s="5" t="s">
        <v>5063</v>
      </c>
      <c r="C1488" t="s">
        <v>2657</v>
      </c>
      <c r="F1488" s="191">
        <v>8.5713634079799998</v>
      </c>
      <c r="G1488" s="191">
        <v>46.575410251199997</v>
      </c>
      <c r="H1488" s="54">
        <v>2370</v>
      </c>
      <c r="J1488" s="5" t="s">
        <v>3767</v>
      </c>
      <c r="K1488" s="4" t="s">
        <v>2037</v>
      </c>
      <c r="L1488" s="54" t="s">
        <v>4004</v>
      </c>
      <c r="M1488" s="54" t="s">
        <v>4516</v>
      </c>
      <c r="N1488" s="93"/>
      <c r="O1488" s="54"/>
      <c r="P1488" s="9">
        <v>9.4</v>
      </c>
      <c r="Q1488" s="65">
        <v>0.5</v>
      </c>
      <c r="R1488" s="54">
        <v>50</v>
      </c>
      <c r="S1488" s="4" t="s">
        <v>6536</v>
      </c>
      <c r="T1488" s="54"/>
      <c r="V1488" s="54"/>
      <c r="W1488" s="66"/>
      <c r="X1488" s="93"/>
      <c r="Y1488" s="219">
        <v>15.8</v>
      </c>
      <c r="Z1488" s="172">
        <v>1.1000000000000001</v>
      </c>
      <c r="AA1488" s="172">
        <v>40</v>
      </c>
      <c r="AB1488" s="4" t="s">
        <v>6536</v>
      </c>
    </row>
    <row r="1489" spans="1:28">
      <c r="A1489" s="5">
        <v>1481</v>
      </c>
      <c r="B1489" s="5" t="s">
        <v>5618</v>
      </c>
      <c r="C1489" t="s">
        <v>2658</v>
      </c>
      <c r="F1489" s="191">
        <v>8.5653288348200007</v>
      </c>
      <c r="G1489" s="191">
        <v>46.589468828599998</v>
      </c>
      <c r="H1489" s="54">
        <v>1890</v>
      </c>
      <c r="J1489" s="5" t="s">
        <v>3767</v>
      </c>
      <c r="K1489" s="4" t="s">
        <v>2037</v>
      </c>
      <c r="L1489" s="54" t="s">
        <v>902</v>
      </c>
      <c r="M1489" s="54" t="s">
        <v>4516</v>
      </c>
      <c r="N1489" s="93"/>
      <c r="O1489" s="54"/>
      <c r="P1489" s="9">
        <v>7.1</v>
      </c>
      <c r="Q1489" s="65">
        <v>0.4</v>
      </c>
      <c r="R1489" s="54">
        <v>43</v>
      </c>
      <c r="S1489" s="4" t="s">
        <v>6536</v>
      </c>
      <c r="T1489" s="54"/>
      <c r="V1489" s="54"/>
      <c r="W1489" s="66"/>
      <c r="X1489" s="93"/>
      <c r="Y1489" s="219">
        <v>15.2</v>
      </c>
      <c r="Z1489" s="172">
        <v>1</v>
      </c>
      <c r="AA1489" s="172">
        <v>40</v>
      </c>
      <c r="AB1489" s="4" t="s">
        <v>6536</v>
      </c>
    </row>
    <row r="1490" spans="1:28">
      <c r="A1490" s="5">
        <v>1482</v>
      </c>
      <c r="B1490" s="5" t="s">
        <v>5616</v>
      </c>
      <c r="C1490" t="s">
        <v>2659</v>
      </c>
      <c r="F1490" s="191">
        <v>8.5640188097400003</v>
      </c>
      <c r="G1490" s="191">
        <v>46.592360689899998</v>
      </c>
      <c r="H1490" s="54">
        <v>1725</v>
      </c>
      <c r="J1490" s="5" t="s">
        <v>3767</v>
      </c>
      <c r="K1490" s="4" t="s">
        <v>6830</v>
      </c>
      <c r="L1490" s="54" t="s">
        <v>4005</v>
      </c>
      <c r="M1490" s="54" t="s">
        <v>4516</v>
      </c>
      <c r="N1490" s="93">
        <v>4.3</v>
      </c>
      <c r="O1490" s="54">
        <v>0.7</v>
      </c>
      <c r="P1490" s="9">
        <v>7.4</v>
      </c>
      <c r="Q1490" s="65">
        <v>0.4</v>
      </c>
      <c r="R1490" s="54">
        <v>44</v>
      </c>
      <c r="S1490" s="4" t="s">
        <v>6536</v>
      </c>
      <c r="T1490" s="54">
        <v>13.15</v>
      </c>
      <c r="V1490" s="54">
        <v>1.87</v>
      </c>
      <c r="W1490" s="66">
        <v>100</v>
      </c>
      <c r="X1490" s="93"/>
      <c r="Y1490" s="219">
        <v>16.100000000000001</v>
      </c>
      <c r="Z1490" s="172">
        <v>1.1000000000000001</v>
      </c>
      <c r="AA1490" s="172">
        <v>40</v>
      </c>
      <c r="AB1490" s="4" t="s">
        <v>6536</v>
      </c>
    </row>
    <row r="1491" spans="1:28">
      <c r="A1491" s="5">
        <v>1483</v>
      </c>
      <c r="B1491" s="5" t="s">
        <v>5039</v>
      </c>
      <c r="C1491" t="s">
        <v>2660</v>
      </c>
      <c r="F1491" s="191">
        <v>8.5641985701899994</v>
      </c>
      <c r="G1491" s="191">
        <v>46.6009955922</v>
      </c>
      <c r="H1491" s="54">
        <v>1680</v>
      </c>
      <c r="J1491" s="5" t="s">
        <v>3767</v>
      </c>
      <c r="K1491" s="4" t="s">
        <v>2037</v>
      </c>
      <c r="L1491" s="54" t="s">
        <v>4006</v>
      </c>
      <c r="M1491" s="54" t="s">
        <v>4516</v>
      </c>
      <c r="N1491" s="93"/>
      <c r="O1491" s="54"/>
      <c r="P1491" s="9">
        <v>6.7</v>
      </c>
      <c r="Q1491" s="65">
        <v>0.5</v>
      </c>
      <c r="R1491" s="54">
        <v>32</v>
      </c>
      <c r="S1491" s="4" t="s">
        <v>6536</v>
      </c>
      <c r="T1491" s="54"/>
      <c r="V1491" s="54"/>
      <c r="W1491" s="66"/>
      <c r="X1491" s="93"/>
      <c r="Y1491" s="219">
        <v>15.5</v>
      </c>
      <c r="Z1491" s="172">
        <v>0.7</v>
      </c>
      <c r="AA1491" s="172">
        <v>40</v>
      </c>
      <c r="AB1491" s="4" t="s">
        <v>6536</v>
      </c>
    </row>
    <row r="1492" spans="1:28">
      <c r="A1492" s="5">
        <v>1484</v>
      </c>
      <c r="B1492" s="5" t="s">
        <v>1691</v>
      </c>
      <c r="C1492" t="s">
        <v>2661</v>
      </c>
      <c r="F1492" s="191">
        <v>8.5666985516099992</v>
      </c>
      <c r="G1492" s="191">
        <v>46.605082255500001</v>
      </c>
      <c r="H1492" s="54">
        <v>1650</v>
      </c>
      <c r="J1492" s="5" t="s">
        <v>3767</v>
      </c>
      <c r="K1492" s="4" t="s">
        <v>2037</v>
      </c>
      <c r="L1492" s="54" t="s">
        <v>902</v>
      </c>
      <c r="M1492" s="54" t="s">
        <v>4517</v>
      </c>
      <c r="N1492" s="93"/>
      <c r="O1492" s="54"/>
      <c r="P1492" s="9">
        <v>7.2</v>
      </c>
      <c r="Q1492" s="65">
        <v>0.4</v>
      </c>
      <c r="R1492" s="54">
        <v>23</v>
      </c>
      <c r="S1492" s="4" t="s">
        <v>6536</v>
      </c>
      <c r="T1492" s="54"/>
      <c r="V1492" s="54"/>
      <c r="W1492" s="66"/>
      <c r="X1492" s="93"/>
      <c r="Y1492" s="219">
        <v>15.1</v>
      </c>
      <c r="Z1492" s="172">
        <v>1</v>
      </c>
      <c r="AA1492" s="172">
        <v>40</v>
      </c>
      <c r="AB1492" s="4" t="s">
        <v>6536</v>
      </c>
    </row>
    <row r="1493" spans="1:28">
      <c r="A1493" s="5">
        <v>1485</v>
      </c>
      <c r="B1493" s="5" t="s">
        <v>2478</v>
      </c>
      <c r="C1493" t="s">
        <v>2662</v>
      </c>
      <c r="F1493" s="191">
        <v>8.5678878459100005</v>
      </c>
      <c r="G1493" s="191">
        <v>46.610774266999996</v>
      </c>
      <c r="H1493" s="54">
        <v>1740</v>
      </c>
      <c r="J1493" s="5" t="s">
        <v>3767</v>
      </c>
      <c r="K1493" s="4" t="s">
        <v>2037</v>
      </c>
      <c r="L1493" s="54" t="s">
        <v>4001</v>
      </c>
      <c r="M1493" s="54" t="s">
        <v>4517</v>
      </c>
      <c r="N1493" s="93"/>
      <c r="O1493" s="54"/>
      <c r="P1493" s="9">
        <v>10.1</v>
      </c>
      <c r="Q1493" s="65">
        <v>0.5</v>
      </c>
      <c r="R1493" s="54">
        <v>50</v>
      </c>
      <c r="S1493" s="4" t="s">
        <v>6536</v>
      </c>
      <c r="T1493" s="54">
        <v>13.91</v>
      </c>
      <c r="V1493" s="54">
        <v>1.37</v>
      </c>
      <c r="W1493" s="66">
        <v>100</v>
      </c>
      <c r="X1493" s="93"/>
      <c r="Y1493" s="219">
        <v>18.899999999999999</v>
      </c>
      <c r="Z1493" s="172">
        <v>1.3</v>
      </c>
      <c r="AA1493" s="172">
        <v>40</v>
      </c>
      <c r="AB1493" s="4" t="s">
        <v>6536</v>
      </c>
    </row>
    <row r="1494" spans="1:28">
      <c r="A1494" s="5">
        <v>1486</v>
      </c>
      <c r="B1494" s="5" t="s">
        <v>1112</v>
      </c>
      <c r="C1494" t="s">
        <v>2663</v>
      </c>
      <c r="F1494" s="191">
        <v>8.5729217428499993</v>
      </c>
      <c r="G1494" s="191">
        <v>46.624830786899999</v>
      </c>
      <c r="H1494" s="54">
        <v>1470</v>
      </c>
      <c r="J1494" s="5" t="s">
        <v>3767</v>
      </c>
      <c r="K1494" s="4" t="s">
        <v>2037</v>
      </c>
      <c r="L1494" s="54" t="s">
        <v>4007</v>
      </c>
      <c r="M1494" s="54" t="s">
        <v>4518</v>
      </c>
      <c r="N1494" s="93"/>
      <c r="O1494" s="54"/>
      <c r="P1494" s="9">
        <v>6.9</v>
      </c>
      <c r="Q1494" s="65">
        <v>0.3</v>
      </c>
      <c r="R1494" s="54">
        <v>50</v>
      </c>
      <c r="S1494" s="4" t="s">
        <v>6536</v>
      </c>
      <c r="T1494" s="54"/>
      <c r="V1494" s="54"/>
      <c r="W1494" s="66"/>
      <c r="X1494" s="93"/>
      <c r="Y1494" s="219">
        <v>15.1</v>
      </c>
      <c r="Z1494" s="172">
        <v>1.1000000000000001</v>
      </c>
      <c r="AA1494" s="172">
        <v>20</v>
      </c>
      <c r="AB1494" s="4" t="s">
        <v>6536</v>
      </c>
    </row>
    <row r="1495" spans="1:28">
      <c r="A1495" s="5">
        <v>1487</v>
      </c>
      <c r="B1495" s="5" t="s">
        <v>5232</v>
      </c>
      <c r="C1495" t="s">
        <v>2664</v>
      </c>
      <c r="F1495" s="191">
        <v>8.5758371668100004</v>
      </c>
      <c r="G1495" s="191">
        <v>46.632439763100002</v>
      </c>
      <c r="H1495" s="54">
        <v>1500</v>
      </c>
      <c r="J1495" s="5" t="s">
        <v>3767</v>
      </c>
      <c r="K1495" s="4" t="s">
        <v>6830</v>
      </c>
      <c r="L1495" s="54" t="s">
        <v>4008</v>
      </c>
      <c r="M1495" s="54" t="s">
        <v>4519</v>
      </c>
      <c r="N1495" s="93">
        <v>4.2</v>
      </c>
      <c r="O1495" s="54">
        <v>0.2</v>
      </c>
      <c r="P1495" s="9">
        <v>6.4</v>
      </c>
      <c r="Q1495" s="65">
        <v>0.3</v>
      </c>
      <c r="R1495" s="54">
        <v>50</v>
      </c>
      <c r="S1495" s="4" t="s">
        <v>6536</v>
      </c>
      <c r="T1495" s="54">
        <v>13.48</v>
      </c>
      <c r="V1495" s="54">
        <v>1.6</v>
      </c>
      <c r="W1495" s="66">
        <v>100</v>
      </c>
      <c r="X1495" s="93"/>
      <c r="Y1495" s="219">
        <v>13.6</v>
      </c>
      <c r="Z1495" s="172">
        <v>1.1000000000000001</v>
      </c>
      <c r="AA1495" s="172">
        <v>40</v>
      </c>
      <c r="AB1495" s="4" t="s">
        <v>6536</v>
      </c>
    </row>
    <row r="1496" spans="1:28">
      <c r="A1496" s="5">
        <v>1488</v>
      </c>
      <c r="B1496" s="5" t="s">
        <v>5421</v>
      </c>
      <c r="C1496" t="s">
        <v>2665</v>
      </c>
      <c r="F1496" s="191">
        <v>8.5792188390799993</v>
      </c>
      <c r="G1496" s="191">
        <v>46.640439846699998</v>
      </c>
      <c r="H1496" s="54">
        <v>1620</v>
      </c>
      <c r="J1496" s="5" t="s">
        <v>3767</v>
      </c>
      <c r="K1496" s="4" t="s">
        <v>6830</v>
      </c>
      <c r="L1496" s="54" t="s">
        <v>4009</v>
      </c>
      <c r="M1496" s="54" t="s">
        <v>4519</v>
      </c>
      <c r="N1496" s="93">
        <v>2.9</v>
      </c>
      <c r="O1496" s="54">
        <v>0.3</v>
      </c>
      <c r="P1496" s="9">
        <v>6</v>
      </c>
      <c r="Q1496" s="65">
        <v>0.9</v>
      </c>
      <c r="R1496" s="54">
        <v>15</v>
      </c>
      <c r="S1496" s="4" t="s">
        <v>6536</v>
      </c>
      <c r="T1496" s="54"/>
      <c r="V1496" s="54"/>
      <c r="W1496" s="66"/>
      <c r="X1496" s="93"/>
      <c r="Y1496" s="219">
        <v>15</v>
      </c>
      <c r="Z1496" s="172">
        <v>1</v>
      </c>
      <c r="AA1496" s="172">
        <v>40</v>
      </c>
      <c r="AB1496" s="4" t="s">
        <v>6536</v>
      </c>
    </row>
    <row r="1497" spans="1:28">
      <c r="A1497" s="5">
        <v>1489</v>
      </c>
      <c r="B1497" s="5" t="s">
        <v>1984</v>
      </c>
      <c r="C1497" t="s">
        <v>2666</v>
      </c>
      <c r="F1497" s="191">
        <v>8.5819497089100008</v>
      </c>
      <c r="G1497" s="191">
        <v>46.6448027721</v>
      </c>
      <c r="H1497" s="54">
        <v>1800</v>
      </c>
      <c r="J1497" s="5" t="s">
        <v>3767</v>
      </c>
      <c r="K1497" s="4" t="s">
        <v>6830</v>
      </c>
      <c r="L1497" s="54" t="s">
        <v>4010</v>
      </c>
      <c r="M1497" s="54" t="s">
        <v>4520</v>
      </c>
      <c r="N1497" s="93">
        <v>6.3</v>
      </c>
      <c r="O1497" s="54">
        <v>1.5</v>
      </c>
      <c r="P1497" s="9">
        <v>8.5</v>
      </c>
      <c r="Q1497" s="65">
        <v>1.6</v>
      </c>
      <c r="R1497" s="54">
        <v>8</v>
      </c>
      <c r="S1497" s="4" t="s">
        <v>6536</v>
      </c>
      <c r="T1497" s="54"/>
      <c r="V1497" s="54"/>
      <c r="W1497" s="66"/>
      <c r="X1497" s="93"/>
      <c r="Y1497" s="219">
        <v>15.3</v>
      </c>
      <c r="Z1497" s="172">
        <v>1.1000000000000001</v>
      </c>
      <c r="AA1497" s="172">
        <v>20</v>
      </c>
      <c r="AB1497" s="4" t="s">
        <v>6536</v>
      </c>
    </row>
    <row r="1498" spans="1:28">
      <c r="A1498" s="5">
        <v>1490</v>
      </c>
      <c r="B1498" s="5" t="s">
        <v>1975</v>
      </c>
      <c r="C1498" t="s">
        <v>2667</v>
      </c>
      <c r="F1498" s="191">
        <v>8.5868610662399991</v>
      </c>
      <c r="G1498" s="191">
        <v>46.6576903857</v>
      </c>
      <c r="H1498" s="54">
        <v>1650</v>
      </c>
      <c r="J1498" s="5" t="s">
        <v>3767</v>
      </c>
      <c r="K1498" s="4" t="s">
        <v>6830</v>
      </c>
      <c r="L1498" s="54" t="s">
        <v>4010</v>
      </c>
      <c r="M1498" s="54" t="s">
        <v>4520</v>
      </c>
      <c r="N1498" s="93">
        <v>6.2</v>
      </c>
      <c r="O1498" s="54">
        <v>2.4</v>
      </c>
      <c r="P1498" s="9">
        <v>11.4</v>
      </c>
      <c r="Q1498" s="65">
        <v>1.4</v>
      </c>
      <c r="R1498" s="54">
        <v>23</v>
      </c>
      <c r="S1498" s="4" t="s">
        <v>6536</v>
      </c>
      <c r="T1498" s="54"/>
      <c r="V1498" s="54"/>
      <c r="W1498" s="66"/>
      <c r="X1498" s="93"/>
      <c r="Y1498" s="219">
        <v>15.4</v>
      </c>
      <c r="Z1498" s="172">
        <v>1</v>
      </c>
      <c r="AA1498" s="172">
        <v>40</v>
      </c>
      <c r="AB1498" s="4" t="s">
        <v>6536</v>
      </c>
    </row>
    <row r="1499" spans="1:28">
      <c r="A1499" s="5">
        <v>1491</v>
      </c>
      <c r="B1499" s="5" t="s">
        <v>2965</v>
      </c>
      <c r="C1499" t="s">
        <v>2668</v>
      </c>
      <c r="F1499" s="191">
        <v>8.5923210315399992</v>
      </c>
      <c r="G1499" s="191">
        <v>46.6649494065</v>
      </c>
      <c r="H1499" s="54">
        <v>1150</v>
      </c>
      <c r="J1499" s="5" t="s">
        <v>3767</v>
      </c>
      <c r="K1499" s="4" t="s">
        <v>6830</v>
      </c>
      <c r="L1499" s="54" t="s">
        <v>4021</v>
      </c>
      <c r="M1499" s="54" t="s">
        <v>4520</v>
      </c>
      <c r="N1499" s="93">
        <v>5.4</v>
      </c>
      <c r="O1499" s="54">
        <v>1.7</v>
      </c>
      <c r="P1499" s="9">
        <v>7.1</v>
      </c>
      <c r="Q1499" s="65">
        <v>0.7</v>
      </c>
      <c r="R1499" s="54">
        <v>50</v>
      </c>
      <c r="S1499" s="4" t="s">
        <v>6536</v>
      </c>
      <c r="T1499" s="54">
        <v>13.28</v>
      </c>
      <c r="V1499" s="54">
        <v>1.35</v>
      </c>
      <c r="W1499" s="66">
        <v>56</v>
      </c>
      <c r="X1499" s="93"/>
      <c r="Y1499" s="219">
        <v>14.8</v>
      </c>
      <c r="Z1499" s="172">
        <v>1.1000000000000001</v>
      </c>
      <c r="AA1499" s="172">
        <v>20</v>
      </c>
      <c r="AB1499" s="4" t="s">
        <v>6536</v>
      </c>
    </row>
    <row r="1500" spans="1:28">
      <c r="A1500" s="5">
        <v>1492</v>
      </c>
      <c r="B1500" s="5" t="s">
        <v>1873</v>
      </c>
      <c r="C1500" t="s">
        <v>2669</v>
      </c>
      <c r="F1500" s="191">
        <v>8.58283224921</v>
      </c>
      <c r="G1500" s="191">
        <v>46.646998060500003</v>
      </c>
      <c r="H1500" s="54">
        <v>1650</v>
      </c>
      <c r="J1500" s="5" t="s">
        <v>3767</v>
      </c>
      <c r="K1500" s="4" t="s">
        <v>6830</v>
      </c>
      <c r="L1500" s="54" t="s">
        <v>4005</v>
      </c>
      <c r="M1500" s="54" t="s">
        <v>4520</v>
      </c>
      <c r="N1500" s="93">
        <v>3.9</v>
      </c>
      <c r="O1500" s="54">
        <v>0.4</v>
      </c>
      <c r="P1500" s="9">
        <v>6.7</v>
      </c>
      <c r="Q1500" s="65">
        <v>0.7</v>
      </c>
      <c r="R1500" s="54">
        <v>22</v>
      </c>
      <c r="S1500" s="4" t="s">
        <v>6536</v>
      </c>
      <c r="T1500" s="54"/>
      <c r="V1500" s="54"/>
      <c r="W1500" s="66"/>
      <c r="X1500" s="93"/>
      <c r="Y1500" s="219">
        <v>14.9</v>
      </c>
      <c r="Z1500" s="172">
        <v>1.1000000000000001</v>
      </c>
      <c r="AA1500" s="172">
        <v>20</v>
      </c>
      <c r="AB1500" s="4" t="s">
        <v>6536</v>
      </c>
    </row>
    <row r="1501" spans="1:28">
      <c r="A1501" s="5">
        <v>1493</v>
      </c>
      <c r="B1501" s="5" t="s">
        <v>4883</v>
      </c>
      <c r="C1501" t="s">
        <v>2670</v>
      </c>
      <c r="F1501" s="191">
        <v>8.6226820238999995</v>
      </c>
      <c r="G1501" s="191">
        <v>46.657980414599997</v>
      </c>
      <c r="H1501" s="54">
        <v>2390</v>
      </c>
      <c r="J1501" s="5" t="s">
        <v>3767</v>
      </c>
      <c r="K1501" s="4" t="s">
        <v>2038</v>
      </c>
      <c r="L1501" s="54" t="s">
        <v>3782</v>
      </c>
      <c r="M1501" s="54" t="s">
        <v>4520</v>
      </c>
      <c r="N1501" s="93"/>
      <c r="O1501" s="54"/>
      <c r="P1501" s="9">
        <v>5.9</v>
      </c>
      <c r="Q1501" s="65">
        <v>0.6</v>
      </c>
      <c r="R1501" s="54">
        <v>21</v>
      </c>
      <c r="S1501" s="4" t="s">
        <v>6536</v>
      </c>
      <c r="T1501" s="54"/>
      <c r="V1501" s="54"/>
      <c r="W1501" s="66"/>
      <c r="X1501" s="93"/>
      <c r="AB1501" s="4"/>
    </row>
    <row r="1502" spans="1:28">
      <c r="A1502" s="5">
        <v>1494</v>
      </c>
      <c r="B1502" s="5" t="s">
        <v>5561</v>
      </c>
      <c r="C1502" t="s">
        <v>2671</v>
      </c>
      <c r="F1502" s="191">
        <v>8.5844165573600009</v>
      </c>
      <c r="G1502" s="191">
        <v>46.655789742700001</v>
      </c>
      <c r="H1502" s="54">
        <v>1280</v>
      </c>
      <c r="J1502" s="5" t="s">
        <v>3767</v>
      </c>
      <c r="K1502" s="4" t="s">
        <v>2038</v>
      </c>
      <c r="L1502" s="54" t="s">
        <v>3783</v>
      </c>
      <c r="M1502" s="54" t="s">
        <v>4520</v>
      </c>
      <c r="N1502" s="93"/>
      <c r="O1502" s="54"/>
      <c r="P1502" s="9">
        <v>10.1</v>
      </c>
      <c r="Q1502" s="65">
        <v>1.3</v>
      </c>
      <c r="R1502" s="54">
        <v>25</v>
      </c>
      <c r="S1502" s="4" t="s">
        <v>6536</v>
      </c>
      <c r="T1502" s="54"/>
      <c r="V1502" s="54"/>
      <c r="W1502" s="66"/>
      <c r="X1502" s="93"/>
      <c r="AB1502" s="4"/>
    </row>
    <row r="1503" spans="1:28">
      <c r="A1503" s="5">
        <v>1495</v>
      </c>
      <c r="B1503" s="5" t="s">
        <v>5557</v>
      </c>
      <c r="C1503" t="s">
        <v>2672</v>
      </c>
      <c r="F1503" s="191">
        <v>8.5626364232899999</v>
      </c>
      <c r="G1503" s="191">
        <v>46.608100303299999</v>
      </c>
      <c r="H1503" s="54">
        <v>1809</v>
      </c>
      <c r="J1503" s="5" t="s">
        <v>3767</v>
      </c>
      <c r="K1503" s="4"/>
      <c r="L1503" s="54" t="s">
        <v>3784</v>
      </c>
      <c r="M1503" s="54" t="s">
        <v>4521</v>
      </c>
      <c r="N1503" s="93"/>
      <c r="O1503" s="54"/>
      <c r="R1503" s="54"/>
      <c r="S1503" s="4" t="s">
        <v>6536</v>
      </c>
      <c r="T1503" s="54"/>
      <c r="V1503" s="54"/>
      <c r="W1503" s="66"/>
      <c r="X1503" s="93"/>
      <c r="AB1503" s="4"/>
    </row>
    <row r="1504" spans="1:28">
      <c r="A1504" s="5">
        <v>1496</v>
      </c>
      <c r="B1504" s="5" t="s">
        <v>5149</v>
      </c>
      <c r="C1504" t="s">
        <v>2673</v>
      </c>
      <c r="F1504" s="191">
        <v>8.5592112677099994</v>
      </c>
      <c r="G1504" s="191">
        <v>46.582044129400003</v>
      </c>
      <c r="H1504" s="54">
        <v>1903</v>
      </c>
      <c r="J1504" s="5" t="s">
        <v>3767</v>
      </c>
      <c r="K1504" s="4" t="s">
        <v>2038</v>
      </c>
      <c r="L1504" s="54" t="s">
        <v>3783</v>
      </c>
      <c r="M1504" s="54"/>
      <c r="N1504" s="93"/>
      <c r="O1504" s="54"/>
      <c r="P1504" s="9">
        <v>10</v>
      </c>
      <c r="Q1504" s="65">
        <v>0.8</v>
      </c>
      <c r="R1504" s="54">
        <v>15</v>
      </c>
      <c r="S1504" s="4" t="s">
        <v>6536</v>
      </c>
      <c r="T1504" s="54"/>
      <c r="V1504" s="54"/>
      <c r="W1504" s="66"/>
      <c r="X1504" s="93"/>
      <c r="AB1504" s="4"/>
    </row>
    <row r="1505" spans="1:28">
      <c r="A1505" s="5">
        <v>1497</v>
      </c>
      <c r="B1505" s="5" t="s">
        <v>5087</v>
      </c>
      <c r="C1505" t="s">
        <v>2674</v>
      </c>
      <c r="F1505" s="191">
        <v>8.5719529393799991</v>
      </c>
      <c r="G1505" s="191">
        <v>46.567433417099998</v>
      </c>
      <c r="H1505" s="54">
        <v>2320</v>
      </c>
      <c r="J1505" s="5" t="s">
        <v>3767</v>
      </c>
      <c r="K1505" s="4" t="s">
        <v>2038</v>
      </c>
      <c r="L1505" s="54" t="s">
        <v>3784</v>
      </c>
      <c r="M1505" s="54" t="s">
        <v>4515</v>
      </c>
      <c r="N1505" s="93"/>
      <c r="O1505" s="54"/>
      <c r="P1505" s="9">
        <v>12.1</v>
      </c>
      <c r="Q1505" s="65">
        <v>1.7</v>
      </c>
      <c r="R1505" s="54">
        <v>25</v>
      </c>
      <c r="S1505" s="4" t="s">
        <v>6536</v>
      </c>
      <c r="T1505" s="54"/>
      <c r="V1505" s="54"/>
      <c r="W1505" s="66"/>
      <c r="X1505" s="93"/>
      <c r="AB1505" s="4"/>
    </row>
    <row r="1506" spans="1:28">
      <c r="A1506" s="5">
        <v>1498</v>
      </c>
      <c r="B1506" s="5" t="s">
        <v>5593</v>
      </c>
      <c r="C1506" t="s">
        <v>2675</v>
      </c>
      <c r="F1506" s="191">
        <v>8.5653841988600004</v>
      </c>
      <c r="G1506" s="191">
        <v>46.5576834413</v>
      </c>
      <c r="H1506" s="54">
        <v>2091</v>
      </c>
      <c r="J1506" s="5" t="s">
        <v>3767</v>
      </c>
      <c r="K1506" s="4" t="s">
        <v>2038</v>
      </c>
      <c r="L1506" s="54" t="s">
        <v>3783</v>
      </c>
      <c r="M1506" s="54"/>
      <c r="N1506" s="93"/>
      <c r="O1506" s="54"/>
      <c r="P1506" s="9">
        <v>8.1</v>
      </c>
      <c r="Q1506" s="65">
        <v>0.6</v>
      </c>
      <c r="R1506" s="54">
        <v>25</v>
      </c>
      <c r="S1506" s="4" t="s">
        <v>6536</v>
      </c>
      <c r="T1506" s="54"/>
      <c r="V1506" s="54"/>
      <c r="W1506" s="66"/>
      <c r="X1506" s="93"/>
      <c r="AB1506" s="4"/>
    </row>
    <row r="1507" spans="1:28">
      <c r="A1507" s="5">
        <v>1499</v>
      </c>
      <c r="B1507" s="5" t="s">
        <v>2628</v>
      </c>
      <c r="C1507" t="s">
        <v>2676</v>
      </c>
      <c r="F1507" s="191">
        <v>8.6226820238999995</v>
      </c>
      <c r="G1507" s="191">
        <v>46.657980414599997</v>
      </c>
      <c r="H1507" s="54">
        <v>2390</v>
      </c>
      <c r="J1507" s="5" t="s">
        <v>3767</v>
      </c>
      <c r="K1507" s="4" t="s">
        <v>2037</v>
      </c>
      <c r="L1507" s="54" t="s">
        <v>3782</v>
      </c>
      <c r="M1507" s="54" t="s">
        <v>4520</v>
      </c>
      <c r="N1507" s="93"/>
      <c r="O1507" s="54"/>
      <c r="P1507" s="9">
        <v>6.5</v>
      </c>
      <c r="Q1507" s="65">
        <v>0.7</v>
      </c>
      <c r="R1507" s="54">
        <v>22</v>
      </c>
      <c r="S1507" s="4" t="s">
        <v>6536</v>
      </c>
      <c r="T1507" s="54"/>
      <c r="V1507" s="54"/>
      <c r="W1507" s="66"/>
      <c r="X1507" s="93"/>
      <c r="Y1507" s="219">
        <v>18.2</v>
      </c>
      <c r="Z1507" s="172">
        <v>1.3</v>
      </c>
      <c r="AA1507" s="172">
        <v>20</v>
      </c>
      <c r="AB1507" s="4" t="s">
        <v>6536</v>
      </c>
    </row>
    <row r="1508" spans="1:28">
      <c r="A1508" s="5">
        <v>1500</v>
      </c>
      <c r="B1508" s="5" t="s">
        <v>4684</v>
      </c>
      <c r="C1508" t="s">
        <v>2677</v>
      </c>
      <c r="F1508" s="179">
        <v>8.6226859999999999</v>
      </c>
      <c r="G1508" s="179">
        <v>46.657971000000003</v>
      </c>
      <c r="H1508" s="54">
        <v>2390</v>
      </c>
      <c r="J1508" s="5" t="s">
        <v>3767</v>
      </c>
      <c r="K1508" s="4" t="s">
        <v>2038</v>
      </c>
      <c r="L1508" s="54" t="s">
        <v>3782</v>
      </c>
      <c r="M1508" s="54" t="s">
        <v>4520</v>
      </c>
      <c r="N1508" s="93"/>
      <c r="O1508" s="54"/>
      <c r="P1508" s="9">
        <v>6</v>
      </c>
      <c r="Q1508" s="65">
        <v>0.5</v>
      </c>
      <c r="R1508" s="54">
        <v>30</v>
      </c>
      <c r="S1508" s="4" t="s">
        <v>6536</v>
      </c>
      <c r="T1508" s="54"/>
      <c r="V1508" s="54"/>
      <c r="W1508" s="66"/>
      <c r="X1508" s="93"/>
      <c r="AB1508" s="4"/>
    </row>
    <row r="1509" spans="1:28">
      <c r="A1509" s="5">
        <v>1501</v>
      </c>
      <c r="B1509" s="5" t="s">
        <v>5066</v>
      </c>
      <c r="C1509" t="s">
        <v>2424</v>
      </c>
      <c r="F1509" s="179">
        <v>8.6226900000000004</v>
      </c>
      <c r="G1509" s="179">
        <v>46.657961999999998</v>
      </c>
      <c r="H1509" s="54">
        <v>2390</v>
      </c>
      <c r="J1509" s="5" t="s">
        <v>3767</v>
      </c>
      <c r="K1509" s="4" t="s">
        <v>2038</v>
      </c>
      <c r="L1509" s="54" t="s">
        <v>3782</v>
      </c>
      <c r="M1509" s="54" t="s">
        <v>4520</v>
      </c>
      <c r="N1509" s="93"/>
      <c r="O1509" s="54"/>
      <c r="P1509" s="9">
        <v>8.3000000000000007</v>
      </c>
      <c r="Q1509" s="65">
        <v>0.7</v>
      </c>
      <c r="R1509" s="54">
        <v>30</v>
      </c>
      <c r="S1509" s="4" t="s">
        <v>6536</v>
      </c>
      <c r="T1509" s="54"/>
      <c r="V1509" s="54"/>
      <c r="W1509" s="66"/>
      <c r="X1509" s="93"/>
      <c r="AB1509" s="4"/>
    </row>
    <row r="1510" spans="1:28">
      <c r="A1510" s="5">
        <v>1502</v>
      </c>
      <c r="B1510" s="5" t="s">
        <v>5083</v>
      </c>
      <c r="C1510" t="s">
        <v>2425</v>
      </c>
      <c r="F1510" s="179">
        <v>8.6227</v>
      </c>
      <c r="G1510" s="179">
        <v>46.657938000000001</v>
      </c>
      <c r="H1510" s="54">
        <v>2390</v>
      </c>
      <c r="J1510" s="5" t="s">
        <v>3767</v>
      </c>
      <c r="K1510" s="4" t="s">
        <v>2038</v>
      </c>
      <c r="L1510" s="54" t="s">
        <v>3782</v>
      </c>
      <c r="M1510" s="54" t="s">
        <v>4520</v>
      </c>
      <c r="N1510" s="93"/>
      <c r="O1510" s="54"/>
      <c r="P1510" s="9">
        <v>8.4</v>
      </c>
      <c r="Q1510" s="65">
        <v>1.6</v>
      </c>
      <c r="R1510" s="54">
        <v>5</v>
      </c>
      <c r="S1510" s="4" t="s">
        <v>6536</v>
      </c>
      <c r="T1510" s="54"/>
      <c r="V1510" s="54"/>
      <c r="W1510" s="66"/>
      <c r="X1510" s="93"/>
      <c r="AB1510" s="4"/>
    </row>
    <row r="1511" spans="1:28">
      <c r="A1511" s="5">
        <v>1503</v>
      </c>
      <c r="B1511" s="5" t="s">
        <v>5742</v>
      </c>
      <c r="C1511" t="s">
        <v>2915</v>
      </c>
      <c r="F1511" s="179">
        <v>8.6227180000000008</v>
      </c>
      <c r="G1511" s="179">
        <v>46.657898000000003</v>
      </c>
      <c r="H1511" s="54">
        <v>2390</v>
      </c>
      <c r="J1511" s="5" t="s">
        <v>3767</v>
      </c>
      <c r="K1511" s="4" t="s">
        <v>856</v>
      </c>
      <c r="L1511" s="54" t="s">
        <v>3782</v>
      </c>
      <c r="M1511" s="54" t="s">
        <v>4520</v>
      </c>
      <c r="N1511" s="93">
        <v>4.4000000000000004</v>
      </c>
      <c r="O1511" s="54">
        <v>0.2</v>
      </c>
      <c r="P1511" s="9">
        <v>8.4</v>
      </c>
      <c r="Q1511" s="65">
        <v>0.6</v>
      </c>
      <c r="R1511" s="54">
        <v>30</v>
      </c>
      <c r="S1511" s="4" t="s">
        <v>6536</v>
      </c>
      <c r="T1511" s="54">
        <v>12.87</v>
      </c>
      <c r="V1511" s="54">
        <v>1.67</v>
      </c>
      <c r="W1511" s="57">
        <v>75</v>
      </c>
      <c r="X1511" s="93"/>
      <c r="AB1511" s="4"/>
    </row>
    <row r="1512" spans="1:28">
      <c r="A1512" s="5">
        <v>1504</v>
      </c>
      <c r="B1512" s="5" t="s">
        <v>5536</v>
      </c>
      <c r="C1512" t="s">
        <v>2916</v>
      </c>
      <c r="F1512" s="179">
        <v>8.6227309999999999</v>
      </c>
      <c r="G1512" s="179">
        <v>46.657837999999998</v>
      </c>
      <c r="H1512" s="54">
        <v>2390</v>
      </c>
      <c r="J1512" s="5" t="s">
        <v>3767</v>
      </c>
      <c r="K1512" s="4" t="s">
        <v>2037</v>
      </c>
      <c r="L1512" s="54" t="s">
        <v>3782</v>
      </c>
      <c r="M1512" s="54" t="s">
        <v>4520</v>
      </c>
      <c r="N1512" s="93"/>
      <c r="O1512" s="54"/>
      <c r="P1512" s="9">
        <v>10</v>
      </c>
      <c r="Q1512" s="65">
        <v>1.2</v>
      </c>
      <c r="R1512" s="54">
        <v>16</v>
      </c>
      <c r="S1512" s="4" t="s">
        <v>6536</v>
      </c>
      <c r="T1512" s="54"/>
      <c r="V1512" s="54"/>
      <c r="W1512" s="66"/>
      <c r="X1512" s="93"/>
      <c r="Y1512" s="219">
        <v>18.399999999999999</v>
      </c>
      <c r="Z1512" s="172">
        <v>1.3</v>
      </c>
      <c r="AA1512" s="172">
        <v>20</v>
      </c>
      <c r="AB1512" s="4" t="s">
        <v>6536</v>
      </c>
    </row>
    <row r="1513" spans="1:28">
      <c r="A1513" s="5">
        <v>1505</v>
      </c>
      <c r="B1513" s="5" t="s">
        <v>5832</v>
      </c>
      <c r="C1513" t="s">
        <v>2917</v>
      </c>
      <c r="F1513" s="179">
        <v>8.5850469999999994</v>
      </c>
      <c r="G1513" s="179">
        <v>46.654764999999998</v>
      </c>
      <c r="H1513" s="54">
        <v>1300</v>
      </c>
      <c r="J1513" s="5" t="s">
        <v>3767</v>
      </c>
      <c r="K1513" s="4"/>
      <c r="L1513" s="54" t="s">
        <v>3785</v>
      </c>
      <c r="M1513" s="54" t="s">
        <v>4520</v>
      </c>
      <c r="N1513" s="93"/>
      <c r="O1513" s="54"/>
      <c r="R1513" s="54"/>
      <c r="S1513" s="4" t="s">
        <v>6536</v>
      </c>
      <c r="T1513" s="54"/>
      <c r="V1513" s="54"/>
      <c r="W1513" s="66"/>
      <c r="X1513" s="93"/>
      <c r="AB1513" s="4"/>
    </row>
    <row r="1514" spans="1:28">
      <c r="A1514" s="5">
        <v>1506</v>
      </c>
      <c r="B1514" s="5" t="s">
        <v>5621</v>
      </c>
      <c r="C1514" t="s">
        <v>2918</v>
      </c>
      <c r="F1514" s="179">
        <v>8.5848510000000005</v>
      </c>
      <c r="G1514" s="179">
        <v>46.654767</v>
      </c>
      <c r="H1514" s="54">
        <v>1295</v>
      </c>
      <c r="J1514" s="5" t="s">
        <v>3767</v>
      </c>
      <c r="K1514" s="4"/>
      <c r="L1514" s="54" t="s">
        <v>3785</v>
      </c>
      <c r="M1514" s="54" t="s">
        <v>4520</v>
      </c>
      <c r="N1514" s="93"/>
      <c r="O1514" s="54"/>
      <c r="R1514" s="54"/>
      <c r="S1514" s="4" t="s">
        <v>6536</v>
      </c>
      <c r="T1514" s="54"/>
      <c r="V1514" s="54"/>
      <c r="W1514" s="66"/>
      <c r="X1514" s="93"/>
      <c r="AB1514" s="4"/>
    </row>
    <row r="1515" spans="1:28">
      <c r="A1515" s="5">
        <v>1507</v>
      </c>
      <c r="B1515" s="5" t="s">
        <v>5835</v>
      </c>
      <c r="C1515" t="s">
        <v>2678</v>
      </c>
      <c r="F1515" s="191">
        <v>8.5952200853900003</v>
      </c>
      <c r="G1515" s="191">
        <v>46.531860424400001</v>
      </c>
      <c r="H1515" s="54">
        <v>1147</v>
      </c>
      <c r="J1515" s="5" t="s">
        <v>3767</v>
      </c>
      <c r="K1515" s="4" t="s">
        <v>856</v>
      </c>
      <c r="L1515" s="54" t="s">
        <v>3786</v>
      </c>
      <c r="M1515" s="54" t="s">
        <v>4522</v>
      </c>
      <c r="N1515" s="93">
        <v>4.2</v>
      </c>
      <c r="O1515" s="54">
        <v>0.4</v>
      </c>
      <c r="P1515" s="9">
        <v>6.6</v>
      </c>
      <c r="Q1515" s="65">
        <v>0.7</v>
      </c>
      <c r="R1515" s="54">
        <v>50</v>
      </c>
      <c r="S1515" s="4" t="s">
        <v>6536</v>
      </c>
      <c r="T1515" s="54"/>
      <c r="V1515" s="54"/>
      <c r="W1515" s="66"/>
      <c r="X1515" s="93"/>
      <c r="AB1515" s="4"/>
    </row>
    <row r="1516" spans="1:28">
      <c r="A1516" s="5">
        <v>1508</v>
      </c>
      <c r="B1516" s="5" t="s">
        <v>3236</v>
      </c>
      <c r="C1516" t="s">
        <v>2679</v>
      </c>
      <c r="F1516" s="191">
        <v>8.5863506261399998</v>
      </c>
      <c r="G1516" s="191">
        <v>46.543915841299999</v>
      </c>
      <c r="H1516" s="54">
        <v>1153</v>
      </c>
      <c r="J1516" s="5" t="s">
        <v>3767</v>
      </c>
      <c r="K1516" s="4" t="s">
        <v>2038</v>
      </c>
      <c r="L1516" s="54" t="s">
        <v>4255</v>
      </c>
      <c r="M1516" s="54" t="s">
        <v>4522</v>
      </c>
      <c r="N1516" s="93"/>
      <c r="O1516" s="54"/>
      <c r="P1516" s="9">
        <v>6.3</v>
      </c>
      <c r="Q1516" s="65">
        <v>1.2</v>
      </c>
      <c r="R1516" s="54">
        <v>25</v>
      </c>
      <c r="S1516" s="4" t="s">
        <v>6536</v>
      </c>
      <c r="T1516" s="54"/>
      <c r="V1516" s="54"/>
      <c r="W1516" s="66"/>
      <c r="X1516" s="93"/>
      <c r="AB1516" s="4"/>
    </row>
    <row r="1517" spans="1:28">
      <c r="A1517" s="5">
        <v>1509</v>
      </c>
      <c r="B1517" s="5" t="s">
        <v>5524</v>
      </c>
      <c r="C1517" t="s">
        <v>2680</v>
      </c>
      <c r="F1517" s="191">
        <v>8.5818401011999992</v>
      </c>
      <c r="G1517" s="191">
        <v>46.552598030699997</v>
      </c>
      <c r="H1517" s="54">
        <v>1157</v>
      </c>
      <c r="J1517" s="5" t="s">
        <v>3767</v>
      </c>
      <c r="K1517" s="4" t="s">
        <v>2037</v>
      </c>
      <c r="L1517" s="54" t="s">
        <v>4256</v>
      </c>
      <c r="M1517" s="54" t="s">
        <v>3036</v>
      </c>
      <c r="N1517" s="93"/>
      <c r="O1517" s="54"/>
      <c r="P1517" s="9">
        <v>5.6</v>
      </c>
      <c r="Q1517" s="65">
        <v>0.3</v>
      </c>
      <c r="R1517" s="54">
        <v>50</v>
      </c>
      <c r="S1517" s="4" t="s">
        <v>6536</v>
      </c>
      <c r="T1517" s="54">
        <v>11.9</v>
      </c>
      <c r="V1517" s="54">
        <v>2</v>
      </c>
      <c r="W1517" s="66">
        <v>107</v>
      </c>
      <c r="X1517" s="93"/>
      <c r="Y1517" s="219">
        <v>15.1</v>
      </c>
      <c r="Z1517" s="172">
        <v>0.7</v>
      </c>
      <c r="AA1517" s="172">
        <v>40</v>
      </c>
      <c r="AB1517" s="4" t="s">
        <v>6536</v>
      </c>
    </row>
    <row r="1518" spans="1:28">
      <c r="A1518" s="5">
        <v>1510</v>
      </c>
      <c r="B1518" s="5" t="s">
        <v>5514</v>
      </c>
      <c r="C1518" t="s">
        <v>2681</v>
      </c>
      <c r="F1518" s="191">
        <v>8.5780821185399994</v>
      </c>
      <c r="G1518" s="191">
        <v>46.559922995299999</v>
      </c>
      <c r="H1518" s="54">
        <v>1160</v>
      </c>
      <c r="J1518" s="5" t="s">
        <v>3767</v>
      </c>
      <c r="K1518" s="4" t="s">
        <v>2037</v>
      </c>
      <c r="L1518" s="54" t="s">
        <v>2153</v>
      </c>
      <c r="M1518" s="54" t="s">
        <v>2422</v>
      </c>
      <c r="N1518" s="93"/>
      <c r="O1518" s="54"/>
      <c r="P1518" s="9">
        <v>6.3</v>
      </c>
      <c r="Q1518" s="65">
        <v>0.5</v>
      </c>
      <c r="R1518" s="54">
        <v>51</v>
      </c>
      <c r="S1518" s="4" t="s">
        <v>6536</v>
      </c>
      <c r="T1518" s="54">
        <v>12.95</v>
      </c>
      <c r="V1518" s="54">
        <v>1.89</v>
      </c>
      <c r="W1518" s="66">
        <v>86</v>
      </c>
      <c r="X1518" s="93"/>
      <c r="Y1518" s="219">
        <v>14</v>
      </c>
      <c r="Z1518" s="172">
        <v>0.7</v>
      </c>
      <c r="AA1518" s="172">
        <v>40</v>
      </c>
      <c r="AB1518" s="4" t="s">
        <v>6536</v>
      </c>
    </row>
    <row r="1519" spans="1:28">
      <c r="A1519" s="5">
        <v>1511</v>
      </c>
      <c r="B1519" s="5" t="s">
        <v>5503</v>
      </c>
      <c r="C1519" t="s">
        <v>2682</v>
      </c>
      <c r="F1519" s="191">
        <v>8.5754609434700004</v>
      </c>
      <c r="G1519" s="191">
        <v>46.565527113199998</v>
      </c>
      <c r="H1519" s="54">
        <v>1162</v>
      </c>
      <c r="J1519" s="5" t="s">
        <v>3767</v>
      </c>
      <c r="K1519" s="4" t="s">
        <v>2037</v>
      </c>
      <c r="L1519" s="54" t="s">
        <v>4257</v>
      </c>
      <c r="M1519" s="54" t="s">
        <v>3036</v>
      </c>
      <c r="N1519" s="93"/>
      <c r="O1519" s="54"/>
      <c r="P1519" s="9">
        <v>6.1</v>
      </c>
      <c r="Q1519" s="65">
        <v>0.4</v>
      </c>
      <c r="R1519" s="54">
        <v>50</v>
      </c>
      <c r="S1519" s="4" t="s">
        <v>6536</v>
      </c>
      <c r="T1519" s="54">
        <v>13.56</v>
      </c>
      <c r="V1519" s="54">
        <v>1.26</v>
      </c>
      <c r="W1519" s="66">
        <v>100</v>
      </c>
      <c r="X1519" s="93"/>
      <c r="Y1519" s="219">
        <v>17.7</v>
      </c>
      <c r="Z1519" s="172">
        <v>1.2</v>
      </c>
      <c r="AA1519" s="172">
        <v>40</v>
      </c>
      <c r="AB1519" s="4" t="s">
        <v>6536</v>
      </c>
    </row>
    <row r="1520" spans="1:28">
      <c r="A1520" s="5">
        <v>1512</v>
      </c>
      <c r="B1520" s="5" t="s">
        <v>2465</v>
      </c>
      <c r="C1520" t="s">
        <v>2683</v>
      </c>
      <c r="F1520" s="191">
        <v>8.5724686899200009</v>
      </c>
      <c r="G1520" s="191">
        <v>46.5721244864</v>
      </c>
      <c r="H1520" s="54">
        <v>1165</v>
      </c>
      <c r="J1520" s="5" t="s">
        <v>3767</v>
      </c>
      <c r="K1520" s="4" t="s">
        <v>6830</v>
      </c>
      <c r="L1520" s="54" t="s">
        <v>658</v>
      </c>
      <c r="M1520" s="54" t="s">
        <v>2426</v>
      </c>
      <c r="N1520" s="93">
        <v>3.2</v>
      </c>
      <c r="O1520" s="54">
        <v>0.4</v>
      </c>
      <c r="P1520" s="9">
        <v>6.6</v>
      </c>
      <c r="Q1520" s="65">
        <v>0.5</v>
      </c>
      <c r="R1520" s="54">
        <v>50</v>
      </c>
      <c r="S1520" s="4" t="s">
        <v>6536</v>
      </c>
      <c r="T1520" s="54"/>
      <c r="V1520" s="54"/>
      <c r="W1520" s="66"/>
      <c r="X1520" s="93"/>
      <c r="Y1520" s="219">
        <v>14.2</v>
      </c>
      <c r="Z1520" s="172">
        <v>0.7</v>
      </c>
      <c r="AA1520" s="172">
        <v>40</v>
      </c>
      <c r="AB1520" s="4" t="s">
        <v>6536</v>
      </c>
    </row>
    <row r="1521" spans="1:28">
      <c r="A1521" s="5">
        <v>1513</v>
      </c>
      <c r="B1521" s="5" t="s">
        <v>5418</v>
      </c>
      <c r="C1521" t="s">
        <v>2684</v>
      </c>
      <c r="F1521" s="191">
        <v>8.5712265680200002</v>
      </c>
      <c r="G1521" s="191">
        <v>46.575105730700002</v>
      </c>
      <c r="H1521" s="54">
        <v>1166</v>
      </c>
      <c r="J1521" s="5" t="s">
        <v>3767</v>
      </c>
      <c r="K1521" s="4" t="s">
        <v>2037</v>
      </c>
      <c r="L1521" s="54" t="s">
        <v>658</v>
      </c>
      <c r="M1521" s="54" t="s">
        <v>3036</v>
      </c>
      <c r="N1521" s="93"/>
      <c r="O1521" s="54"/>
      <c r="P1521" s="9">
        <v>6.4</v>
      </c>
      <c r="Q1521" s="65">
        <v>0.4</v>
      </c>
      <c r="R1521" s="54">
        <v>50</v>
      </c>
      <c r="S1521" s="4" t="s">
        <v>6536</v>
      </c>
      <c r="T1521" s="54">
        <v>13.07</v>
      </c>
      <c r="V1521" s="54">
        <v>1.7</v>
      </c>
      <c r="W1521" s="66">
        <v>102</v>
      </c>
      <c r="X1521" s="93"/>
      <c r="Y1521" s="219">
        <v>14.1</v>
      </c>
      <c r="Z1521" s="172">
        <v>0.9</v>
      </c>
      <c r="AA1521" s="172">
        <v>40</v>
      </c>
      <c r="AB1521" s="4" t="s">
        <v>6536</v>
      </c>
    </row>
    <row r="1522" spans="1:28">
      <c r="A1522" s="5">
        <v>1514</v>
      </c>
      <c r="B1522" s="5" t="s">
        <v>5303</v>
      </c>
      <c r="C1522" t="s">
        <v>2921</v>
      </c>
      <c r="F1522" s="191">
        <v>8.5689971716300004</v>
      </c>
      <c r="G1522" s="191">
        <v>46.580795743800003</v>
      </c>
      <c r="H1522" s="54">
        <v>1168</v>
      </c>
      <c r="J1522" s="5" t="s">
        <v>3767</v>
      </c>
      <c r="K1522" s="4" t="s">
        <v>6830</v>
      </c>
      <c r="L1522" s="54" t="s">
        <v>4258</v>
      </c>
      <c r="M1522" s="54" t="s">
        <v>3036</v>
      </c>
      <c r="N1522" s="93">
        <v>5.5</v>
      </c>
      <c r="O1522" s="54">
        <v>0.4</v>
      </c>
      <c r="P1522" s="9">
        <v>6.2</v>
      </c>
      <c r="Q1522" s="65">
        <v>0.5</v>
      </c>
      <c r="R1522" s="54">
        <v>50</v>
      </c>
      <c r="S1522" s="4" t="s">
        <v>6536</v>
      </c>
      <c r="T1522" s="54">
        <v>12.92</v>
      </c>
      <c r="V1522" s="54">
        <v>1.66</v>
      </c>
      <c r="W1522" s="66">
        <v>66</v>
      </c>
      <c r="X1522" s="93"/>
      <c r="Y1522" s="219">
        <v>14.3</v>
      </c>
      <c r="Z1522" s="172">
        <v>0.8</v>
      </c>
      <c r="AA1522" s="172">
        <v>20</v>
      </c>
      <c r="AB1522" s="4" t="s">
        <v>6536</v>
      </c>
    </row>
    <row r="1523" spans="1:28">
      <c r="A1523" s="5">
        <v>1515</v>
      </c>
      <c r="B1523" s="5" t="s">
        <v>2468</v>
      </c>
      <c r="C1523" t="s">
        <v>2687</v>
      </c>
      <c r="F1523" s="191">
        <v>8.5655320379000006</v>
      </c>
      <c r="G1523" s="191">
        <v>46.5898266779</v>
      </c>
      <c r="H1523" s="54">
        <v>1172</v>
      </c>
      <c r="J1523" s="5" t="s">
        <v>3767</v>
      </c>
      <c r="K1523" s="4" t="s">
        <v>2037</v>
      </c>
      <c r="L1523" s="54" t="s">
        <v>4497</v>
      </c>
      <c r="M1523" s="54" t="s">
        <v>3036</v>
      </c>
      <c r="N1523" s="93"/>
      <c r="O1523" s="54"/>
      <c r="P1523" s="9">
        <v>5.9</v>
      </c>
      <c r="Q1523" s="65">
        <v>0.3</v>
      </c>
      <c r="R1523" s="54">
        <v>50</v>
      </c>
      <c r="S1523" s="4" t="s">
        <v>6536</v>
      </c>
      <c r="T1523" s="54"/>
      <c r="V1523" s="54"/>
      <c r="W1523" s="66"/>
      <c r="X1523" s="93"/>
      <c r="Y1523" s="219">
        <v>15</v>
      </c>
      <c r="Z1523" s="172">
        <v>0.7</v>
      </c>
      <c r="AA1523" s="172">
        <v>40</v>
      </c>
      <c r="AB1523" s="4" t="s">
        <v>6536</v>
      </c>
    </row>
    <row r="1524" spans="1:28">
      <c r="A1524" s="5">
        <v>1516</v>
      </c>
      <c r="B1524" s="5" t="s">
        <v>5499</v>
      </c>
      <c r="C1524" t="s">
        <v>2688</v>
      </c>
      <c r="F1524" s="191">
        <v>8.5645500821099994</v>
      </c>
      <c r="G1524" s="191">
        <v>46.592805260699997</v>
      </c>
      <c r="H1524" s="54">
        <v>1173</v>
      </c>
      <c r="J1524" s="5" t="s">
        <v>3767</v>
      </c>
      <c r="K1524" s="4" t="s">
        <v>2037</v>
      </c>
      <c r="L1524" s="54" t="s">
        <v>4497</v>
      </c>
      <c r="M1524" s="54" t="s">
        <v>3036</v>
      </c>
      <c r="N1524" s="93"/>
      <c r="O1524" s="54"/>
      <c r="P1524" s="9">
        <v>5.9</v>
      </c>
      <c r="Q1524" s="65">
        <v>0.4</v>
      </c>
      <c r="R1524" s="54">
        <v>35</v>
      </c>
      <c r="S1524" s="4" t="s">
        <v>6536</v>
      </c>
      <c r="T1524" s="54">
        <v>12.88</v>
      </c>
      <c r="V1524" s="54">
        <v>1.55</v>
      </c>
      <c r="W1524" s="66">
        <v>61</v>
      </c>
      <c r="X1524" s="93"/>
      <c r="Y1524" s="219">
        <v>14.4</v>
      </c>
      <c r="Z1524" s="172">
        <v>1</v>
      </c>
      <c r="AA1524" s="172">
        <v>40</v>
      </c>
      <c r="AB1524" s="4" t="s">
        <v>6536</v>
      </c>
    </row>
    <row r="1525" spans="1:28">
      <c r="A1525" s="5">
        <v>1517</v>
      </c>
      <c r="B1525" s="5" t="s">
        <v>5829</v>
      </c>
      <c r="C1525" t="s">
        <v>2924</v>
      </c>
      <c r="F1525" s="191">
        <v>8.5641199179500003</v>
      </c>
      <c r="G1525" s="191">
        <v>46.597217823100003</v>
      </c>
      <c r="H1525" s="54">
        <v>1174</v>
      </c>
      <c r="J1525" s="5" t="s">
        <v>3767</v>
      </c>
      <c r="K1525" s="4" t="s">
        <v>2037</v>
      </c>
      <c r="L1525" s="54" t="s">
        <v>4497</v>
      </c>
      <c r="M1525" s="54" t="s">
        <v>3036</v>
      </c>
      <c r="N1525" s="93"/>
      <c r="O1525" s="54"/>
      <c r="P1525" s="9">
        <v>6</v>
      </c>
      <c r="Q1525" s="65">
        <v>0.5</v>
      </c>
      <c r="R1525" s="54">
        <v>33</v>
      </c>
      <c r="S1525" s="4" t="s">
        <v>6536</v>
      </c>
      <c r="T1525" s="54"/>
      <c r="V1525" s="54"/>
      <c r="W1525" s="66"/>
      <c r="X1525" s="93"/>
      <c r="Y1525" s="219">
        <v>13.7</v>
      </c>
      <c r="Z1525" s="172">
        <v>0.6</v>
      </c>
      <c r="AA1525" s="172">
        <v>40</v>
      </c>
      <c r="AB1525" s="4" t="s">
        <v>6536</v>
      </c>
    </row>
    <row r="1526" spans="1:28">
      <c r="A1526" s="5">
        <v>1518</v>
      </c>
      <c r="B1526" s="5" t="s">
        <v>5506</v>
      </c>
      <c r="C1526" t="s">
        <v>2925</v>
      </c>
      <c r="F1526" s="191">
        <v>8.5655204207400004</v>
      </c>
      <c r="G1526" s="191">
        <v>46.601792197899996</v>
      </c>
      <c r="H1526" s="54">
        <v>1168</v>
      </c>
      <c r="J1526" s="5" t="s">
        <v>3767</v>
      </c>
      <c r="K1526" s="4" t="s">
        <v>2037</v>
      </c>
      <c r="L1526" s="54" t="s">
        <v>4497</v>
      </c>
      <c r="M1526" s="54" t="s">
        <v>3036</v>
      </c>
      <c r="N1526" s="93"/>
      <c r="O1526" s="54"/>
      <c r="P1526" s="9">
        <v>6.2</v>
      </c>
      <c r="Q1526" s="65">
        <v>0.4</v>
      </c>
      <c r="R1526" s="54">
        <v>47</v>
      </c>
      <c r="S1526" s="4" t="s">
        <v>6536</v>
      </c>
      <c r="T1526" s="54">
        <v>13.57</v>
      </c>
      <c r="V1526" s="54">
        <v>1.61</v>
      </c>
      <c r="W1526" s="66">
        <v>100</v>
      </c>
      <c r="X1526" s="93"/>
      <c r="Y1526" s="219">
        <v>13.5</v>
      </c>
      <c r="Z1526" s="172">
        <v>0.6</v>
      </c>
      <c r="AA1526" s="172">
        <v>40</v>
      </c>
      <c r="AB1526" s="4" t="s">
        <v>6536</v>
      </c>
    </row>
    <row r="1527" spans="1:28">
      <c r="A1527" s="5">
        <v>1519</v>
      </c>
      <c r="B1527" s="5" t="s">
        <v>5522</v>
      </c>
      <c r="C1527" t="s">
        <v>3743</v>
      </c>
      <c r="F1527" s="191">
        <v>8.5667812636599994</v>
      </c>
      <c r="G1527" s="191">
        <v>46.605918113800001</v>
      </c>
      <c r="H1527" s="54">
        <v>1163</v>
      </c>
      <c r="J1527" s="5" t="s">
        <v>3767</v>
      </c>
      <c r="K1527" s="4" t="s">
        <v>2037</v>
      </c>
      <c r="L1527" s="54" t="s">
        <v>4259</v>
      </c>
      <c r="M1527" s="54" t="s">
        <v>2427</v>
      </c>
      <c r="N1527" s="93"/>
      <c r="O1527" s="54"/>
      <c r="P1527" s="9">
        <v>6.8</v>
      </c>
      <c r="Q1527" s="65">
        <v>0.4</v>
      </c>
      <c r="R1527" s="54">
        <v>50</v>
      </c>
      <c r="S1527" s="4" t="s">
        <v>6536</v>
      </c>
      <c r="T1527" s="54"/>
      <c r="V1527" s="54"/>
      <c r="W1527" s="66"/>
      <c r="X1527" s="93"/>
      <c r="Y1527" s="219">
        <v>15.5</v>
      </c>
      <c r="Z1527" s="172">
        <v>0.7</v>
      </c>
      <c r="AA1527" s="172">
        <v>40</v>
      </c>
      <c r="AB1527" s="4" t="s">
        <v>6536</v>
      </c>
    </row>
    <row r="1528" spans="1:28">
      <c r="A1528" s="5">
        <v>1520</v>
      </c>
      <c r="B1528" s="5" t="s">
        <v>5069</v>
      </c>
      <c r="C1528" t="s">
        <v>3280</v>
      </c>
      <c r="F1528" s="191">
        <v>8.5681840969199996</v>
      </c>
      <c r="G1528" s="191">
        <v>46.610582399800002</v>
      </c>
      <c r="H1528" s="54">
        <v>1157</v>
      </c>
      <c r="J1528" s="5" t="s">
        <v>3767</v>
      </c>
      <c r="K1528" s="4" t="s">
        <v>856</v>
      </c>
      <c r="L1528" s="54" t="s">
        <v>4710</v>
      </c>
      <c r="M1528" s="54" t="s">
        <v>2427</v>
      </c>
      <c r="N1528" s="93">
        <v>2.6</v>
      </c>
      <c r="O1528" s="54">
        <v>0.4</v>
      </c>
      <c r="P1528" s="9">
        <v>6.7</v>
      </c>
      <c r="Q1528" s="65">
        <v>0.4</v>
      </c>
      <c r="R1528" s="54">
        <v>50</v>
      </c>
      <c r="S1528" s="4" t="s">
        <v>6536</v>
      </c>
      <c r="T1528" s="54">
        <v>13.04</v>
      </c>
      <c r="V1528" s="54">
        <v>1.66</v>
      </c>
      <c r="W1528" s="66">
        <v>100</v>
      </c>
      <c r="X1528" s="93"/>
      <c r="AB1528" s="4"/>
    </row>
    <row r="1529" spans="1:28">
      <c r="A1529" s="5">
        <v>1521</v>
      </c>
      <c r="B1529" s="5" t="s">
        <v>5747</v>
      </c>
      <c r="C1529" t="s">
        <v>3281</v>
      </c>
      <c r="F1529" s="191">
        <v>8.57027561644</v>
      </c>
      <c r="G1529" s="191">
        <v>46.616949166600001</v>
      </c>
      <c r="H1529" s="54">
        <v>1148</v>
      </c>
      <c r="J1529" s="5" t="s">
        <v>3767</v>
      </c>
      <c r="K1529" s="4"/>
      <c r="L1529" s="54" t="s">
        <v>4711</v>
      </c>
      <c r="M1529" s="54" t="s">
        <v>2427</v>
      </c>
      <c r="N1529" s="93"/>
      <c r="O1529" s="54"/>
      <c r="R1529" s="54"/>
      <c r="S1529" s="4" t="s">
        <v>6536</v>
      </c>
      <c r="T1529" s="54"/>
      <c r="V1529" s="54"/>
      <c r="W1529" s="66"/>
      <c r="X1529" s="93"/>
      <c r="AB1529" s="4"/>
    </row>
    <row r="1530" spans="1:28">
      <c r="A1530" s="5">
        <v>1522</v>
      </c>
      <c r="B1530" s="5" t="s">
        <v>5510</v>
      </c>
      <c r="C1530" t="s">
        <v>3282</v>
      </c>
      <c r="F1530" s="191">
        <v>8.5726551585799999</v>
      </c>
      <c r="G1530" s="191">
        <v>46.624572543299998</v>
      </c>
      <c r="H1530" s="54">
        <v>1138</v>
      </c>
      <c r="J1530" s="5" t="s">
        <v>3767</v>
      </c>
      <c r="K1530" s="4" t="s">
        <v>2037</v>
      </c>
      <c r="L1530" s="54" t="s">
        <v>4712</v>
      </c>
      <c r="M1530" s="54" t="s">
        <v>2685</v>
      </c>
      <c r="N1530" s="93"/>
      <c r="O1530" s="54"/>
      <c r="P1530" s="9">
        <v>6.1</v>
      </c>
      <c r="Q1530" s="65">
        <v>0.3</v>
      </c>
      <c r="R1530" s="54">
        <v>50</v>
      </c>
      <c r="S1530" s="4" t="s">
        <v>6536</v>
      </c>
      <c r="T1530" s="54">
        <v>13.55</v>
      </c>
      <c r="V1530" s="54">
        <v>1.31</v>
      </c>
      <c r="W1530" s="66">
        <v>116</v>
      </c>
      <c r="X1530" s="93"/>
      <c r="Y1530" s="219">
        <v>15.3</v>
      </c>
      <c r="Z1530" s="172">
        <v>1.2</v>
      </c>
      <c r="AA1530" s="172">
        <v>20</v>
      </c>
      <c r="AB1530" s="4" t="s">
        <v>6536</v>
      </c>
    </row>
    <row r="1531" spans="1:28">
      <c r="A1531" s="5">
        <v>1523</v>
      </c>
      <c r="B1531" s="5" t="s">
        <v>5512</v>
      </c>
      <c r="C1531" t="s">
        <v>3283</v>
      </c>
      <c r="F1531" s="191">
        <v>8.5755690199500005</v>
      </c>
      <c r="G1531" s="191">
        <v>46.632730330299999</v>
      </c>
      <c r="H1531" s="54">
        <v>1127</v>
      </c>
      <c r="J1531" s="5" t="s">
        <v>3767</v>
      </c>
      <c r="K1531" s="4" t="s">
        <v>2037</v>
      </c>
      <c r="L1531" s="54" t="s">
        <v>1261</v>
      </c>
      <c r="M1531" s="54" t="s">
        <v>1262</v>
      </c>
      <c r="N1531" s="93"/>
      <c r="O1531" s="54"/>
      <c r="P1531" s="9">
        <v>6</v>
      </c>
      <c r="Q1531" s="65">
        <v>0.3</v>
      </c>
      <c r="R1531" s="54">
        <v>49</v>
      </c>
      <c r="S1531" s="4" t="s">
        <v>6536</v>
      </c>
      <c r="T1531" s="54">
        <v>13.01</v>
      </c>
      <c r="V1531" s="54">
        <v>1.87</v>
      </c>
      <c r="W1531" s="66">
        <v>100</v>
      </c>
      <c r="X1531" s="93"/>
      <c r="Y1531" s="219">
        <v>13.8</v>
      </c>
      <c r="Z1531" s="172">
        <v>0.8</v>
      </c>
      <c r="AA1531" s="172">
        <v>40</v>
      </c>
      <c r="AB1531" s="4" t="s">
        <v>6536</v>
      </c>
    </row>
    <row r="1532" spans="1:28">
      <c r="A1532" s="5">
        <v>1524</v>
      </c>
      <c r="B1532" s="5" t="s">
        <v>5749</v>
      </c>
      <c r="C1532" t="s">
        <v>3284</v>
      </c>
      <c r="F1532" s="191">
        <v>8.5793808216399992</v>
      </c>
      <c r="G1532" s="191">
        <v>46.640069365999999</v>
      </c>
      <c r="H1532" s="54">
        <v>1117</v>
      </c>
      <c r="J1532" s="5" t="s">
        <v>3767</v>
      </c>
      <c r="K1532" s="4" t="s">
        <v>6830</v>
      </c>
      <c r="L1532" s="54" t="s">
        <v>1261</v>
      </c>
      <c r="M1532" s="54" t="s">
        <v>1262</v>
      </c>
      <c r="N1532" s="93">
        <v>2.6</v>
      </c>
      <c r="O1532" s="54">
        <v>0.5</v>
      </c>
      <c r="P1532" s="9">
        <v>6.7</v>
      </c>
      <c r="Q1532" s="65">
        <v>0.5</v>
      </c>
      <c r="R1532" s="54">
        <v>60</v>
      </c>
      <c r="S1532" s="4" t="s">
        <v>6536</v>
      </c>
      <c r="T1532" s="54"/>
      <c r="V1532" s="54"/>
      <c r="W1532" s="66"/>
      <c r="X1532" s="93"/>
      <c r="Y1532" s="219">
        <v>13.9</v>
      </c>
      <c r="Z1532" s="172">
        <v>0.6</v>
      </c>
      <c r="AA1532" s="172">
        <v>40</v>
      </c>
      <c r="AB1532" s="4" t="s">
        <v>6536</v>
      </c>
    </row>
    <row r="1533" spans="1:28">
      <c r="A1533" s="5">
        <v>1525</v>
      </c>
      <c r="B1533" s="5" t="s">
        <v>5645</v>
      </c>
      <c r="C1533" t="s">
        <v>3285</v>
      </c>
      <c r="F1533" s="191">
        <v>8.5819629596000002</v>
      </c>
      <c r="G1533" s="191">
        <v>46.6448116356</v>
      </c>
      <c r="H1533" s="54">
        <v>1110</v>
      </c>
      <c r="J1533" s="5" t="s">
        <v>3767</v>
      </c>
      <c r="K1533" s="4" t="s">
        <v>2037</v>
      </c>
      <c r="L1533" s="54" t="s">
        <v>1261</v>
      </c>
      <c r="M1533" s="54" t="s">
        <v>1262</v>
      </c>
      <c r="N1533" s="93"/>
      <c r="O1533" s="54"/>
      <c r="P1533" s="9">
        <v>6.5</v>
      </c>
      <c r="Q1533" s="65">
        <v>1.6</v>
      </c>
      <c r="R1533" s="54">
        <v>12</v>
      </c>
      <c r="S1533" s="4" t="s">
        <v>6536</v>
      </c>
      <c r="T1533" s="54"/>
      <c r="V1533" s="54"/>
      <c r="W1533" s="66"/>
      <c r="X1533" s="93"/>
      <c r="Y1533" s="219">
        <v>13.7</v>
      </c>
      <c r="Z1533" s="172">
        <v>0.6</v>
      </c>
      <c r="AA1533" s="172">
        <v>44</v>
      </c>
      <c r="AB1533" s="4" t="s">
        <v>6536</v>
      </c>
    </row>
    <row r="1534" spans="1:28">
      <c r="A1534" s="5">
        <v>1526</v>
      </c>
      <c r="B1534" s="5" t="s">
        <v>5215</v>
      </c>
      <c r="C1534" t="s">
        <v>3286</v>
      </c>
      <c r="F1534" s="191">
        <v>8.5852215372400007</v>
      </c>
      <c r="G1534" s="191">
        <v>46.650626626200001</v>
      </c>
      <c r="H1534" s="54">
        <v>1102</v>
      </c>
      <c r="J1534" s="5" t="s">
        <v>3767</v>
      </c>
      <c r="K1534" s="4" t="s">
        <v>2037</v>
      </c>
      <c r="L1534" s="54" t="s">
        <v>1261</v>
      </c>
      <c r="M1534" s="54" t="s">
        <v>1262</v>
      </c>
      <c r="N1534" s="93"/>
      <c r="O1534" s="54"/>
      <c r="P1534" s="9">
        <v>6.1</v>
      </c>
      <c r="Q1534" s="65">
        <v>1.2</v>
      </c>
      <c r="R1534" s="54">
        <v>10</v>
      </c>
      <c r="S1534" s="4" t="s">
        <v>6536</v>
      </c>
      <c r="T1534" s="54"/>
      <c r="V1534" s="54"/>
      <c r="W1534" s="66"/>
      <c r="X1534" s="93"/>
      <c r="Y1534" s="219">
        <v>14.1</v>
      </c>
      <c r="Z1534" s="172">
        <v>0.7</v>
      </c>
      <c r="AA1534" s="172">
        <v>41</v>
      </c>
      <c r="AB1534" s="4" t="s">
        <v>6536</v>
      </c>
    </row>
    <row r="1535" spans="1:28">
      <c r="A1535" s="5">
        <v>1527</v>
      </c>
      <c r="B1535" s="5" t="s">
        <v>5286</v>
      </c>
      <c r="C1535" t="s">
        <v>3761</v>
      </c>
      <c r="F1535" s="191">
        <v>8.5886210247800001</v>
      </c>
      <c r="G1535" s="191">
        <v>46.656889932200002</v>
      </c>
      <c r="H1535" s="54">
        <v>1093</v>
      </c>
      <c r="J1535" s="5" t="s">
        <v>3767</v>
      </c>
      <c r="K1535" s="4" t="s">
        <v>2037</v>
      </c>
      <c r="L1535" s="54" t="s">
        <v>1261</v>
      </c>
      <c r="M1535" s="54" t="s">
        <v>1262</v>
      </c>
      <c r="N1535" s="93"/>
      <c r="O1535" s="54"/>
      <c r="P1535" s="9">
        <v>6.4</v>
      </c>
      <c r="Q1535" s="65">
        <v>0.7</v>
      </c>
      <c r="R1535" s="54">
        <v>30</v>
      </c>
      <c r="S1535" s="4" t="s">
        <v>6536</v>
      </c>
      <c r="T1535" s="54"/>
      <c r="V1535" s="54"/>
      <c r="W1535" s="66"/>
      <c r="X1535" s="93"/>
      <c r="Y1535" s="219">
        <v>15</v>
      </c>
      <c r="Z1535" s="172">
        <v>0.7</v>
      </c>
      <c r="AA1535" s="172">
        <v>40</v>
      </c>
      <c r="AB1535" s="4" t="s">
        <v>6536</v>
      </c>
    </row>
    <row r="1536" spans="1:28">
      <c r="A1536" s="5">
        <v>1528</v>
      </c>
      <c r="B1536" s="5" t="s">
        <v>5212</v>
      </c>
      <c r="C1536" t="s">
        <v>785</v>
      </c>
      <c r="F1536" s="191">
        <v>8.5923210315399992</v>
      </c>
      <c r="G1536" s="191">
        <v>46.6649494065</v>
      </c>
      <c r="H1536" s="54">
        <v>1082</v>
      </c>
      <c r="J1536" s="5" t="s">
        <v>3767</v>
      </c>
      <c r="K1536" s="4" t="s">
        <v>2038</v>
      </c>
      <c r="L1536" s="54" t="s">
        <v>4322</v>
      </c>
      <c r="M1536" s="54" t="s">
        <v>1262</v>
      </c>
      <c r="N1536" s="93"/>
      <c r="O1536" s="54"/>
      <c r="P1536" s="9">
        <v>6.8</v>
      </c>
      <c r="Q1536" s="65">
        <v>1.5</v>
      </c>
      <c r="R1536" s="54">
        <v>20</v>
      </c>
      <c r="S1536" s="4" t="s">
        <v>6536</v>
      </c>
      <c r="T1536" s="54">
        <v>13.37</v>
      </c>
      <c r="V1536" s="54">
        <v>2.19</v>
      </c>
      <c r="W1536" s="66">
        <v>94</v>
      </c>
      <c r="X1536" s="93"/>
      <c r="AB1536" s="4"/>
    </row>
    <row r="1537" spans="1:28">
      <c r="A1537" s="5">
        <v>1529</v>
      </c>
      <c r="B1537" s="5" t="s">
        <v>5072</v>
      </c>
      <c r="C1537" t="s">
        <v>1419</v>
      </c>
      <c r="F1537" s="191">
        <v>8.5995417696499992</v>
      </c>
      <c r="G1537" s="191">
        <v>46.529747131000001</v>
      </c>
      <c r="H1537" s="54">
        <v>1220</v>
      </c>
      <c r="J1537" s="5" t="s">
        <v>3767</v>
      </c>
      <c r="K1537" s="4" t="s">
        <v>2038</v>
      </c>
      <c r="L1537" s="54" t="s">
        <v>1599</v>
      </c>
      <c r="M1537" s="54" t="s">
        <v>1600</v>
      </c>
      <c r="N1537" s="93"/>
      <c r="O1537" s="54"/>
      <c r="P1537" s="9">
        <v>7.3</v>
      </c>
      <c r="Q1537" s="65">
        <v>1.2</v>
      </c>
      <c r="R1537" s="54">
        <v>17</v>
      </c>
      <c r="S1537" s="4" t="s">
        <v>6536</v>
      </c>
      <c r="T1537" s="54"/>
      <c r="V1537" s="54"/>
      <c r="W1537" s="66"/>
      <c r="X1537" s="93"/>
      <c r="AB1537" s="4"/>
    </row>
    <row r="1538" spans="1:28">
      <c r="A1538" s="5">
        <v>1530</v>
      </c>
      <c r="B1538" s="5" t="s">
        <v>5745</v>
      </c>
      <c r="C1538" t="s">
        <v>3762</v>
      </c>
      <c r="F1538" s="191">
        <v>8.5918295658599995</v>
      </c>
      <c r="G1538" s="191">
        <v>46.537922618000003</v>
      </c>
      <c r="H1538" s="54">
        <v>1715</v>
      </c>
      <c r="J1538" s="5" t="s">
        <v>3767</v>
      </c>
      <c r="K1538" s="4"/>
      <c r="L1538" s="54" t="s">
        <v>4713</v>
      </c>
      <c r="M1538" s="54" t="s">
        <v>1600</v>
      </c>
      <c r="N1538" s="93"/>
      <c r="O1538" s="54"/>
      <c r="R1538" s="54"/>
      <c r="S1538" s="4" t="s">
        <v>6536</v>
      </c>
      <c r="T1538" s="54"/>
      <c r="V1538" s="54"/>
      <c r="W1538" s="66"/>
      <c r="X1538" s="93"/>
      <c r="AB1538" s="4"/>
    </row>
    <row r="1539" spans="1:28">
      <c r="A1539" s="5">
        <v>1531</v>
      </c>
      <c r="B1539" s="5" t="s">
        <v>5218</v>
      </c>
      <c r="C1539" t="s">
        <v>3763</v>
      </c>
      <c r="F1539" s="191">
        <v>8.5907994137700001</v>
      </c>
      <c r="G1539" s="191">
        <v>46.661006328200003</v>
      </c>
      <c r="H1539" s="54">
        <v>1265</v>
      </c>
      <c r="J1539" s="5" t="s">
        <v>3767</v>
      </c>
      <c r="K1539" s="4" t="s">
        <v>856</v>
      </c>
      <c r="L1539" s="54" t="s">
        <v>1460</v>
      </c>
      <c r="M1539" s="54" t="s">
        <v>1262</v>
      </c>
      <c r="N1539" s="93">
        <v>4.7</v>
      </c>
      <c r="O1539" s="54">
        <v>0.5</v>
      </c>
      <c r="P1539" s="9">
        <v>7.3</v>
      </c>
      <c r="Q1539" s="65">
        <v>0.6</v>
      </c>
      <c r="R1539" s="54">
        <v>50</v>
      </c>
      <c r="S1539" s="4" t="s">
        <v>6536</v>
      </c>
      <c r="T1539" s="54"/>
      <c r="V1539" s="54"/>
      <c r="W1539" s="66"/>
      <c r="X1539" s="93"/>
      <c r="AB1539" s="4"/>
    </row>
    <row r="1540" spans="1:28">
      <c r="A1540" s="5">
        <v>1532</v>
      </c>
      <c r="B1540" s="5" t="s">
        <v>5206</v>
      </c>
      <c r="C1540" t="s">
        <v>4163</v>
      </c>
      <c r="F1540" s="191">
        <v>8.5856286700099993</v>
      </c>
      <c r="G1540" s="191">
        <v>46.651342249899997</v>
      </c>
      <c r="H1540" s="54">
        <v>1315</v>
      </c>
      <c r="J1540" s="5" t="s">
        <v>3767</v>
      </c>
      <c r="K1540" s="4" t="s">
        <v>2038</v>
      </c>
      <c r="L1540" s="54" t="s">
        <v>1460</v>
      </c>
      <c r="M1540" s="54" t="s">
        <v>1262</v>
      </c>
      <c r="N1540" s="93"/>
      <c r="O1540" s="54"/>
      <c r="P1540" s="9">
        <v>7.2</v>
      </c>
      <c r="Q1540" s="65">
        <v>0.6</v>
      </c>
      <c r="R1540" s="54">
        <v>50</v>
      </c>
      <c r="S1540" s="4" t="s">
        <v>6536</v>
      </c>
      <c r="T1540" s="54"/>
      <c r="V1540" s="54"/>
      <c r="W1540" s="66"/>
      <c r="X1540" s="93"/>
      <c r="AB1540" s="4"/>
    </row>
    <row r="1541" spans="1:28">
      <c r="A1541" s="5">
        <v>1533</v>
      </c>
      <c r="B1541" s="5" t="s">
        <v>4524</v>
      </c>
      <c r="C1541" t="s">
        <v>1287</v>
      </c>
      <c r="F1541" s="191">
        <v>8.5799259922700006</v>
      </c>
      <c r="G1541" s="191">
        <v>46.641143487800001</v>
      </c>
      <c r="H1541" s="54">
        <v>1615</v>
      </c>
      <c r="J1541" s="5" t="s">
        <v>3767</v>
      </c>
      <c r="K1541" s="4"/>
      <c r="L1541" s="54" t="s">
        <v>1289</v>
      </c>
      <c r="M1541" s="54" t="s">
        <v>1262</v>
      </c>
      <c r="N1541" s="93"/>
      <c r="O1541" s="54"/>
      <c r="R1541" s="54"/>
      <c r="S1541" s="4" t="s">
        <v>6536</v>
      </c>
      <c r="T1541" s="54"/>
      <c r="V1541" s="54"/>
      <c r="W1541" s="66"/>
      <c r="X1541" s="93"/>
      <c r="AB1541" s="4"/>
    </row>
    <row r="1542" spans="1:28">
      <c r="A1542" s="5">
        <v>1534</v>
      </c>
      <c r="B1542" s="5" t="s">
        <v>4037</v>
      </c>
      <c r="C1542" t="s">
        <v>3539</v>
      </c>
      <c r="F1542" s="191">
        <v>8.5709480844100003</v>
      </c>
      <c r="G1542" s="191">
        <v>46.617887115499997</v>
      </c>
      <c r="H1542" s="54">
        <v>1510</v>
      </c>
      <c r="J1542" s="5" t="s">
        <v>3767</v>
      </c>
      <c r="K1542" s="4" t="s">
        <v>2038</v>
      </c>
      <c r="L1542" s="54" t="s">
        <v>4714</v>
      </c>
      <c r="M1542" s="54" t="s">
        <v>3036</v>
      </c>
      <c r="N1542" s="93"/>
      <c r="O1542" s="54"/>
      <c r="P1542" s="9">
        <v>7.5</v>
      </c>
      <c r="Q1542" s="65">
        <v>0.4</v>
      </c>
      <c r="R1542" s="54">
        <v>50</v>
      </c>
      <c r="S1542" s="4" t="s">
        <v>6536</v>
      </c>
      <c r="T1542" s="54"/>
      <c r="V1542" s="54"/>
      <c r="W1542" s="66"/>
      <c r="X1542" s="93"/>
      <c r="AB1542" s="4"/>
    </row>
    <row r="1543" spans="1:28">
      <c r="A1543" s="5">
        <v>1535</v>
      </c>
      <c r="B1543" s="5" t="s">
        <v>4038</v>
      </c>
      <c r="C1543" t="s">
        <v>3540</v>
      </c>
      <c r="F1543" s="191">
        <v>8.5629660983600004</v>
      </c>
      <c r="G1543" s="191">
        <v>46.5982188499</v>
      </c>
      <c r="H1543" s="54">
        <v>1690</v>
      </c>
      <c r="J1543" s="5" t="s">
        <v>3767</v>
      </c>
      <c r="K1543" s="4" t="s">
        <v>2038</v>
      </c>
      <c r="L1543" s="54" t="s">
        <v>4715</v>
      </c>
      <c r="M1543" s="54" t="s">
        <v>3036</v>
      </c>
      <c r="N1543" s="93"/>
      <c r="O1543" s="54"/>
      <c r="P1543" s="9">
        <v>7</v>
      </c>
      <c r="Q1543" s="65">
        <v>0.4</v>
      </c>
      <c r="R1543" s="54">
        <v>50</v>
      </c>
      <c r="S1543" s="4" t="s">
        <v>6536</v>
      </c>
      <c r="T1543" s="54">
        <v>13.08</v>
      </c>
      <c r="V1543" s="54">
        <v>1.51</v>
      </c>
      <c r="W1543" s="66">
        <v>102</v>
      </c>
      <c r="X1543" s="93"/>
      <c r="AB1543" s="4"/>
    </row>
    <row r="1544" spans="1:28">
      <c r="A1544" s="5">
        <v>1536</v>
      </c>
      <c r="B1544" s="5" t="s">
        <v>4039</v>
      </c>
      <c r="C1544" t="s">
        <v>3023</v>
      </c>
      <c r="F1544" s="191">
        <v>8.5691200991599992</v>
      </c>
      <c r="G1544" s="191">
        <v>46.580434659700003</v>
      </c>
      <c r="H1544" s="54">
        <v>2380</v>
      </c>
      <c r="J1544" s="5" t="s">
        <v>3767</v>
      </c>
      <c r="K1544" s="4" t="s">
        <v>856</v>
      </c>
      <c r="L1544" s="54" t="s">
        <v>3037</v>
      </c>
      <c r="M1544" s="54" t="s">
        <v>3036</v>
      </c>
      <c r="N1544" s="93">
        <v>7.1</v>
      </c>
      <c r="O1544" s="54">
        <v>0.3</v>
      </c>
      <c r="P1544" s="9">
        <v>9.6</v>
      </c>
      <c r="Q1544" s="65">
        <v>0.5</v>
      </c>
      <c r="R1544" s="54">
        <v>50</v>
      </c>
      <c r="S1544" s="4" t="s">
        <v>6536</v>
      </c>
      <c r="T1544" s="54">
        <v>14.18</v>
      </c>
      <c r="V1544" s="54">
        <v>1.72</v>
      </c>
      <c r="W1544" s="66">
        <v>100</v>
      </c>
      <c r="X1544" s="93"/>
      <c r="AB1544" s="4"/>
    </row>
    <row r="1545" spans="1:28">
      <c r="A1545" s="5">
        <v>1537</v>
      </c>
      <c r="B1545" s="5" t="s">
        <v>4040</v>
      </c>
      <c r="C1545" t="s">
        <v>3541</v>
      </c>
      <c r="F1545" s="191">
        <v>8.5740924954600004</v>
      </c>
      <c r="G1545" s="191">
        <v>46.568689587500003</v>
      </c>
      <c r="H1545" s="54">
        <v>2330</v>
      </c>
      <c r="J1545" s="5" t="s">
        <v>3767</v>
      </c>
      <c r="K1545" s="4"/>
      <c r="L1545" s="54" t="s">
        <v>4505</v>
      </c>
      <c r="M1545" s="54" t="s">
        <v>2686</v>
      </c>
      <c r="N1545" s="93"/>
      <c r="O1545" s="54"/>
      <c r="R1545" s="54"/>
      <c r="S1545" s="4" t="s">
        <v>6536</v>
      </c>
      <c r="T1545" s="54"/>
      <c r="V1545" s="54"/>
      <c r="W1545" s="66"/>
      <c r="X1545" s="93"/>
      <c r="AB1545" s="4"/>
    </row>
    <row r="1546" spans="1:28">
      <c r="A1546" s="5">
        <v>1538</v>
      </c>
      <c r="B1546" s="5" t="s">
        <v>4041</v>
      </c>
      <c r="C1546" t="s">
        <v>804</v>
      </c>
      <c r="F1546" s="191">
        <v>8.5814850577499993</v>
      </c>
      <c r="G1546" s="191">
        <v>46.554310953600002</v>
      </c>
      <c r="H1546" s="54">
        <v>2140</v>
      </c>
      <c r="J1546" s="5" t="s">
        <v>3767</v>
      </c>
      <c r="K1546" s="4" t="s">
        <v>2038</v>
      </c>
      <c r="L1546" s="54" t="s">
        <v>2301</v>
      </c>
      <c r="M1546" s="54" t="s">
        <v>3036</v>
      </c>
      <c r="N1546" s="93"/>
      <c r="O1546" s="54"/>
      <c r="P1546" s="9">
        <v>9</v>
      </c>
      <c r="Q1546" s="65">
        <v>0.5</v>
      </c>
      <c r="R1546" s="54">
        <v>50</v>
      </c>
      <c r="S1546" s="4" t="s">
        <v>6536</v>
      </c>
      <c r="T1546" s="54">
        <v>14.16</v>
      </c>
      <c r="V1546" s="54">
        <v>1.1200000000000001</v>
      </c>
      <c r="W1546" s="66">
        <v>100</v>
      </c>
      <c r="X1546" s="93"/>
      <c r="AB1546" s="4"/>
    </row>
    <row r="1547" spans="1:28">
      <c r="A1547" s="5">
        <v>1539</v>
      </c>
      <c r="B1547" s="5" t="s">
        <v>3607</v>
      </c>
      <c r="C1547" t="s">
        <v>3542</v>
      </c>
      <c r="F1547" s="191">
        <v>8.5855989725300006</v>
      </c>
      <c r="G1547" s="191">
        <v>46.545362885599999</v>
      </c>
      <c r="H1547" s="54">
        <v>2005</v>
      </c>
      <c r="J1547" s="5" t="s">
        <v>3767</v>
      </c>
      <c r="K1547" s="4"/>
      <c r="L1547" s="54" t="s">
        <v>4506</v>
      </c>
      <c r="M1547" s="54" t="s">
        <v>1600</v>
      </c>
      <c r="N1547" s="93"/>
      <c r="O1547" s="54"/>
      <c r="R1547" s="54"/>
      <c r="S1547" s="4" t="s">
        <v>6536</v>
      </c>
      <c r="T1547" s="54"/>
      <c r="V1547" s="54"/>
      <c r="W1547" s="66"/>
      <c r="X1547" s="93"/>
      <c r="AB1547" s="4"/>
    </row>
    <row r="1548" spans="1:28">
      <c r="A1548" s="5">
        <v>1540</v>
      </c>
      <c r="B1548" s="5" t="s">
        <v>4275</v>
      </c>
      <c r="C1548" t="s">
        <v>3764</v>
      </c>
      <c r="F1548" s="179">
        <v>8.5803239999999992</v>
      </c>
      <c r="G1548" s="179">
        <v>46.558850999999997</v>
      </c>
      <c r="H1548" s="54">
        <v>1160</v>
      </c>
      <c r="J1548" s="5" t="s">
        <v>3767</v>
      </c>
      <c r="K1548" s="4"/>
      <c r="L1548" s="54"/>
      <c r="M1548" s="54" t="s">
        <v>4509</v>
      </c>
      <c r="N1548" s="93"/>
      <c r="O1548" s="54"/>
      <c r="R1548" s="54"/>
      <c r="S1548" s="4" t="s">
        <v>6536</v>
      </c>
      <c r="T1548" s="54">
        <v>13.38</v>
      </c>
      <c r="V1548" s="54">
        <v>1.54</v>
      </c>
      <c r="W1548" s="66">
        <v>36</v>
      </c>
      <c r="X1548" s="93"/>
      <c r="AB1548" s="4"/>
    </row>
    <row r="1549" spans="1:28">
      <c r="A1549" s="5">
        <v>1541</v>
      </c>
      <c r="B1549" s="5" t="s">
        <v>4276</v>
      </c>
      <c r="C1549" t="s">
        <v>3765</v>
      </c>
      <c r="F1549" s="179">
        <v>8.5653989999999993</v>
      </c>
      <c r="G1549" s="179">
        <v>45.597304000000001</v>
      </c>
      <c r="H1549" s="54">
        <v>1174</v>
      </c>
      <c r="J1549" s="5" t="s">
        <v>3767</v>
      </c>
      <c r="K1549" s="4"/>
      <c r="L1549" s="54"/>
      <c r="M1549" s="54" t="s">
        <v>2689</v>
      </c>
      <c r="N1549" s="93"/>
      <c r="O1549" s="54"/>
      <c r="R1549" s="54"/>
      <c r="S1549" s="4" t="s">
        <v>6536</v>
      </c>
      <c r="T1549" s="54">
        <v>13.12</v>
      </c>
      <c r="V1549" s="54">
        <v>1.59</v>
      </c>
      <c r="W1549" s="66">
        <v>100</v>
      </c>
      <c r="X1549" s="93"/>
      <c r="AB1549" s="4"/>
    </row>
    <row r="1550" spans="1:28">
      <c r="A1550" s="5">
        <v>1542</v>
      </c>
      <c r="B1550" s="5" t="s">
        <v>4277</v>
      </c>
      <c r="C1550" t="s">
        <v>3766</v>
      </c>
      <c r="F1550" s="179">
        <v>8.5759340000000002</v>
      </c>
      <c r="G1550" s="179">
        <v>46.631601000000003</v>
      </c>
      <c r="H1550" s="54">
        <v>1130</v>
      </c>
      <c r="J1550" s="5" t="s">
        <v>3767</v>
      </c>
      <c r="K1550" s="4" t="s">
        <v>2037</v>
      </c>
      <c r="L1550" s="54"/>
      <c r="M1550" s="54" t="s">
        <v>4518</v>
      </c>
      <c r="N1550" s="93"/>
      <c r="O1550" s="54"/>
      <c r="R1550" s="54"/>
      <c r="S1550" s="4" t="s">
        <v>6536</v>
      </c>
      <c r="T1550" s="54">
        <v>13.55</v>
      </c>
      <c r="V1550" s="54">
        <v>1.23</v>
      </c>
      <c r="W1550" s="66">
        <v>100</v>
      </c>
      <c r="X1550" s="93"/>
      <c r="AB1550" s="4"/>
    </row>
    <row r="1551" spans="1:28">
      <c r="A1551" s="5">
        <v>1543</v>
      </c>
      <c r="B1551" s="5" t="s">
        <v>4044</v>
      </c>
      <c r="C1551" s="55" t="s">
        <v>2959</v>
      </c>
      <c r="F1551" s="179">
        <v>6.8667999999999996</v>
      </c>
      <c r="G1551" s="179">
        <v>45.897235999999999</v>
      </c>
      <c r="H1551" s="58">
        <v>1279.9956896551723</v>
      </c>
      <c r="J1551" s="5" t="s">
        <v>1378</v>
      </c>
      <c r="K1551" s="4" t="s">
        <v>2037</v>
      </c>
      <c r="M1551" s="5" t="s">
        <v>3225</v>
      </c>
      <c r="P1551" s="9">
        <v>3.9</v>
      </c>
      <c r="Q1551" s="65">
        <v>0.2</v>
      </c>
      <c r="R1551" s="59">
        <v>41</v>
      </c>
      <c r="S1551" s="5" t="s">
        <v>3698</v>
      </c>
      <c r="T1551" s="12">
        <v>13.27</v>
      </c>
      <c r="V1551" s="12">
        <v>1.39</v>
      </c>
      <c r="W1551" s="107">
        <v>100</v>
      </c>
      <c r="X1551" s="67"/>
      <c r="Y1551" s="219">
        <v>12.5</v>
      </c>
      <c r="Z1551" s="176">
        <v>0.5</v>
      </c>
      <c r="AA1551" s="172">
        <v>42</v>
      </c>
      <c r="AB1551" s="4" t="s">
        <v>6535</v>
      </c>
    </row>
    <row r="1552" spans="1:28">
      <c r="A1552" s="5">
        <v>1544</v>
      </c>
      <c r="B1552" s="5" t="s">
        <v>4045</v>
      </c>
      <c r="C1552" s="55" t="s">
        <v>2960</v>
      </c>
      <c r="F1552" s="179">
        <v>6.8734080000000004</v>
      </c>
      <c r="G1552" s="179">
        <v>45.891125000000002</v>
      </c>
      <c r="H1552" s="58">
        <v>1284.6077586206898</v>
      </c>
      <c r="J1552" s="5" t="s">
        <v>1378</v>
      </c>
      <c r="K1552" s="4" t="s">
        <v>2037</v>
      </c>
      <c r="M1552" s="5" t="s">
        <v>3225</v>
      </c>
      <c r="P1552" s="9">
        <v>4.2</v>
      </c>
      <c r="Q1552" s="65">
        <v>0.4</v>
      </c>
      <c r="R1552" s="59">
        <v>35</v>
      </c>
      <c r="S1552" s="5" t="s">
        <v>3698</v>
      </c>
      <c r="Y1552" s="219">
        <v>11.5</v>
      </c>
      <c r="Z1552" s="172">
        <v>0.6</v>
      </c>
      <c r="AA1552" s="172">
        <v>40</v>
      </c>
      <c r="AB1552" s="4" t="s">
        <v>6535</v>
      </c>
    </row>
    <row r="1553" spans="1:28">
      <c r="A1553" s="5">
        <v>1545</v>
      </c>
      <c r="B1553" s="5" t="s">
        <v>4046</v>
      </c>
      <c r="C1553" s="55" t="s">
        <v>2961</v>
      </c>
      <c r="F1553" s="179">
        <v>6.8792429999999998</v>
      </c>
      <c r="G1553" s="179">
        <v>45.886116999999999</v>
      </c>
      <c r="H1553" s="58">
        <v>1293.4629310344828</v>
      </c>
      <c r="J1553" s="5" t="s">
        <v>1378</v>
      </c>
      <c r="K1553" s="4" t="s">
        <v>2038</v>
      </c>
      <c r="M1553" s="5" t="s">
        <v>3461</v>
      </c>
      <c r="P1553" s="9">
        <v>4</v>
      </c>
      <c r="Q1553" s="65">
        <v>0.2</v>
      </c>
      <c r="R1553" s="59">
        <v>45</v>
      </c>
      <c r="S1553" s="5" t="s">
        <v>3698</v>
      </c>
      <c r="T1553" s="12">
        <v>13</v>
      </c>
      <c r="V1553" s="12">
        <v>1.85</v>
      </c>
      <c r="W1553" s="107">
        <v>58</v>
      </c>
      <c r="X1553" s="67"/>
    </row>
    <row r="1554" spans="1:28">
      <c r="A1554" s="5">
        <v>1546</v>
      </c>
      <c r="B1554" s="5" t="s">
        <v>4047</v>
      </c>
      <c r="C1554" s="55" t="s">
        <v>2962</v>
      </c>
      <c r="F1554" s="179">
        <v>6.8830689999999999</v>
      </c>
      <c r="G1554" s="179">
        <v>45.882249999999999</v>
      </c>
      <c r="H1554" s="58">
        <v>1299.2372413793103</v>
      </c>
      <c r="J1554" s="5" t="s">
        <v>1378</v>
      </c>
      <c r="K1554" s="4" t="s">
        <v>2038</v>
      </c>
      <c r="M1554" s="5" t="s">
        <v>3697</v>
      </c>
      <c r="P1554" s="9">
        <v>4</v>
      </c>
      <c r="Q1554" s="65">
        <v>0.4</v>
      </c>
      <c r="R1554" s="59">
        <v>31</v>
      </c>
      <c r="S1554" s="5" t="s">
        <v>3698</v>
      </c>
    </row>
    <row r="1555" spans="1:28">
      <c r="A1555" s="5">
        <v>1547</v>
      </c>
      <c r="B1555" s="5" t="s">
        <v>4048</v>
      </c>
      <c r="C1555" s="55" t="s">
        <v>3212</v>
      </c>
      <c r="F1555" s="179">
        <v>6.8946550000000002</v>
      </c>
      <c r="G1555" s="179">
        <v>45.871187999999997</v>
      </c>
      <c r="H1555" s="58">
        <v>1313.2948275862068</v>
      </c>
      <c r="J1555" s="5" t="s">
        <v>1378</v>
      </c>
      <c r="K1555" s="4" t="s">
        <v>6830</v>
      </c>
      <c r="M1555" s="5" t="s">
        <v>3697</v>
      </c>
      <c r="N1555" s="65">
        <v>1.6</v>
      </c>
      <c r="O1555" s="5">
        <v>0.1</v>
      </c>
      <c r="P1555" s="9">
        <v>3.8</v>
      </c>
      <c r="Q1555" s="65">
        <v>0.7</v>
      </c>
      <c r="R1555" s="59">
        <v>50</v>
      </c>
      <c r="S1555" s="5" t="s">
        <v>3698</v>
      </c>
      <c r="Y1555" s="219">
        <v>12.3</v>
      </c>
      <c r="Z1555" s="172">
        <v>0.6</v>
      </c>
      <c r="AA1555" s="172">
        <v>40</v>
      </c>
      <c r="AB1555" s="4" t="s">
        <v>6535</v>
      </c>
    </row>
    <row r="1556" spans="1:28">
      <c r="A1556" s="5">
        <v>1548</v>
      </c>
      <c r="B1556" s="5" t="s">
        <v>4049</v>
      </c>
      <c r="C1556" s="55" t="s">
        <v>3213</v>
      </c>
      <c r="F1556" s="179">
        <v>6.9025939999999997</v>
      </c>
      <c r="G1556" s="179">
        <v>45.863993999999998</v>
      </c>
      <c r="H1556" s="58">
        <v>1322.6112068965517</v>
      </c>
      <c r="J1556" s="5" t="s">
        <v>1378</v>
      </c>
      <c r="K1556" s="4" t="s">
        <v>6830</v>
      </c>
      <c r="M1556" s="5" t="s">
        <v>3697</v>
      </c>
      <c r="N1556" s="65">
        <v>1.4</v>
      </c>
      <c r="O1556" s="5">
        <v>0.6</v>
      </c>
      <c r="P1556" s="9">
        <v>4.4000000000000004</v>
      </c>
      <c r="Q1556" s="65">
        <v>1.1000000000000001</v>
      </c>
      <c r="R1556" s="59">
        <v>8</v>
      </c>
      <c r="S1556" s="5" t="s">
        <v>3698</v>
      </c>
      <c r="Y1556" s="219">
        <v>13.5</v>
      </c>
      <c r="Z1556" s="172">
        <v>0.8</v>
      </c>
      <c r="AA1556" s="172">
        <v>20</v>
      </c>
      <c r="AB1556" s="4" t="s">
        <v>6535</v>
      </c>
    </row>
    <row r="1557" spans="1:28">
      <c r="A1557" s="5">
        <v>1549</v>
      </c>
      <c r="B1557" s="5" t="s">
        <v>4050</v>
      </c>
      <c r="C1557" s="55">
        <v>5406</v>
      </c>
      <c r="F1557" s="179">
        <v>6.9218450000000002</v>
      </c>
      <c r="G1557" s="179">
        <v>45.856996000000002</v>
      </c>
      <c r="H1557" s="58">
        <v>1331.1343103448276</v>
      </c>
      <c r="J1557" s="5" t="s">
        <v>1378</v>
      </c>
      <c r="K1557" s="4" t="s">
        <v>6830</v>
      </c>
      <c r="M1557" s="5" t="s">
        <v>3697</v>
      </c>
      <c r="N1557" s="65">
        <v>2.7</v>
      </c>
      <c r="O1557" s="5">
        <v>0.2</v>
      </c>
      <c r="P1557" s="9">
        <v>4.4000000000000004</v>
      </c>
      <c r="Q1557" s="65">
        <v>0.8</v>
      </c>
      <c r="R1557" s="59">
        <v>24</v>
      </c>
      <c r="S1557" s="5" t="s">
        <v>3698</v>
      </c>
      <c r="Y1557" s="219">
        <v>12.2</v>
      </c>
      <c r="Z1557" s="172">
        <v>0.6</v>
      </c>
      <c r="AA1557" s="172">
        <v>40</v>
      </c>
      <c r="AB1557" s="4" t="s">
        <v>6535</v>
      </c>
    </row>
    <row r="1558" spans="1:28">
      <c r="A1558" s="5">
        <v>1550</v>
      </c>
      <c r="B1558" s="5" t="s">
        <v>4051</v>
      </c>
      <c r="C1558" s="55">
        <v>4630</v>
      </c>
      <c r="F1558" s="179">
        <v>6.9163240000000004</v>
      </c>
      <c r="G1558" s="179">
        <v>45.851365999999999</v>
      </c>
      <c r="H1558" s="58">
        <v>1338.2922413793103</v>
      </c>
      <c r="J1558" s="5" t="s">
        <v>1378</v>
      </c>
      <c r="K1558" s="4" t="s">
        <v>2038</v>
      </c>
      <c r="M1558" s="5" t="s">
        <v>3697</v>
      </c>
      <c r="P1558" s="9">
        <v>3.4</v>
      </c>
      <c r="Q1558" s="65">
        <v>0.7</v>
      </c>
      <c r="R1558" s="59">
        <v>33</v>
      </c>
      <c r="S1558" s="5" t="s">
        <v>3698</v>
      </c>
    </row>
    <row r="1559" spans="1:28">
      <c r="A1559" s="5">
        <v>1551</v>
      </c>
      <c r="B1559" s="5" t="s">
        <v>4052</v>
      </c>
      <c r="C1559" s="55">
        <v>3783</v>
      </c>
      <c r="F1559" s="179">
        <v>6.9227559999999997</v>
      </c>
      <c r="G1559" s="179">
        <v>45.844963999999997</v>
      </c>
      <c r="H1559" s="58">
        <v>1346.1050862068967</v>
      </c>
      <c r="J1559" s="5" t="s">
        <v>1378</v>
      </c>
      <c r="K1559" s="4" t="s">
        <v>2038</v>
      </c>
      <c r="M1559" s="5" t="s">
        <v>3697</v>
      </c>
      <c r="P1559" s="9">
        <v>4.4000000000000004</v>
      </c>
      <c r="Q1559" s="65">
        <v>0.7</v>
      </c>
      <c r="R1559" s="59">
        <v>50</v>
      </c>
      <c r="S1559" s="5" t="s">
        <v>3698</v>
      </c>
    </row>
    <row r="1560" spans="1:28">
      <c r="A1560" s="5">
        <v>1552</v>
      </c>
      <c r="B1560" s="5" t="s">
        <v>4053</v>
      </c>
      <c r="C1560" s="55">
        <v>2903</v>
      </c>
      <c r="F1560" s="179">
        <v>6.929583</v>
      </c>
      <c r="G1560" s="179">
        <v>45.838878000000001</v>
      </c>
      <c r="H1560" s="58">
        <v>1354.2223275862068</v>
      </c>
      <c r="J1560" s="5" t="s">
        <v>1378</v>
      </c>
      <c r="K1560" s="4" t="s">
        <v>6830</v>
      </c>
      <c r="M1560" s="5" t="s">
        <v>3697</v>
      </c>
      <c r="N1560" s="65">
        <v>1.6</v>
      </c>
      <c r="O1560" s="5">
        <v>0.2</v>
      </c>
      <c r="P1560" s="9">
        <v>4.5</v>
      </c>
      <c r="Q1560" s="65">
        <v>0.6</v>
      </c>
      <c r="R1560" s="59">
        <v>50</v>
      </c>
      <c r="S1560" s="5" t="s">
        <v>3698</v>
      </c>
      <c r="T1560" s="5">
        <v>11.98</v>
      </c>
      <c r="V1560" s="5">
        <v>2.73</v>
      </c>
      <c r="W1560" s="57">
        <v>49</v>
      </c>
      <c r="Y1560" s="219">
        <v>11.2</v>
      </c>
      <c r="Z1560" s="172">
        <v>0.6</v>
      </c>
      <c r="AA1560" s="172">
        <v>20</v>
      </c>
      <c r="AB1560" s="4" t="s">
        <v>6535</v>
      </c>
    </row>
    <row r="1561" spans="1:28">
      <c r="A1561" s="5">
        <v>1553</v>
      </c>
      <c r="B1561" s="5" t="s">
        <v>4054</v>
      </c>
      <c r="C1561" s="56">
        <v>1500</v>
      </c>
      <c r="F1561" s="179">
        <v>6.9403050000000004</v>
      </c>
      <c r="G1561" s="179">
        <v>45.828780000000002</v>
      </c>
      <c r="H1561" s="58">
        <v>1367.1637931034484</v>
      </c>
      <c r="J1561" s="5" t="s">
        <v>1378</v>
      </c>
      <c r="K1561" s="4" t="s">
        <v>2038</v>
      </c>
      <c r="M1561" s="5" t="s">
        <v>3697</v>
      </c>
      <c r="P1561" s="9">
        <v>5.3</v>
      </c>
      <c r="Q1561" s="65">
        <v>0.7</v>
      </c>
      <c r="R1561" s="60">
        <v>42</v>
      </c>
      <c r="S1561" s="5" t="s">
        <v>3698</v>
      </c>
    </row>
    <row r="1562" spans="1:28">
      <c r="A1562" s="5">
        <v>1554</v>
      </c>
      <c r="B1562" s="5" t="s">
        <v>4055</v>
      </c>
      <c r="C1562" s="5" t="s">
        <v>3699</v>
      </c>
      <c r="D1562" s="5" t="s">
        <v>3225</v>
      </c>
      <c r="E1562" s="5">
        <v>6.8787089999999997</v>
      </c>
      <c r="F1562" s="179">
        <v>6.8787089999999997</v>
      </c>
      <c r="G1562" s="179">
        <v>45.886707999999999</v>
      </c>
      <c r="H1562" s="57">
        <v>2587</v>
      </c>
      <c r="J1562" s="5" t="s">
        <v>1378</v>
      </c>
      <c r="K1562" s="4" t="s">
        <v>6830</v>
      </c>
      <c r="M1562" s="5" t="s">
        <v>3225</v>
      </c>
      <c r="N1562" s="65">
        <v>5</v>
      </c>
      <c r="O1562" s="5">
        <v>1</v>
      </c>
      <c r="P1562" s="9">
        <v>6.5</v>
      </c>
      <c r="Q1562" s="65">
        <v>0.3</v>
      </c>
      <c r="R1562" s="6">
        <v>50</v>
      </c>
      <c r="S1562" s="5" t="s">
        <v>3698</v>
      </c>
      <c r="T1562" s="5">
        <v>13.7</v>
      </c>
      <c r="V1562" s="5">
        <v>1.7</v>
      </c>
      <c r="W1562" s="57">
        <v>100</v>
      </c>
      <c r="Y1562" s="219">
        <v>14.4</v>
      </c>
      <c r="Z1562" s="172">
        <v>1.1000000000000001</v>
      </c>
      <c r="AA1562" s="172">
        <v>20</v>
      </c>
      <c r="AB1562" s="4" t="s">
        <v>6535</v>
      </c>
    </row>
    <row r="1563" spans="1:28">
      <c r="A1563" s="5">
        <v>1555</v>
      </c>
      <c r="B1563" s="5" t="s">
        <v>4056</v>
      </c>
      <c r="C1563" s="5" t="s">
        <v>3700</v>
      </c>
      <c r="D1563" s="5" t="s">
        <v>3225</v>
      </c>
      <c r="E1563" s="5">
        <v>6.8715130000000002</v>
      </c>
      <c r="F1563" s="179">
        <v>6.8715130000000002</v>
      </c>
      <c r="G1563" s="179">
        <v>45.889927999999998</v>
      </c>
      <c r="H1563" s="57">
        <v>2266</v>
      </c>
      <c r="J1563" s="5" t="s">
        <v>1378</v>
      </c>
      <c r="K1563" s="4" t="s">
        <v>6830</v>
      </c>
      <c r="M1563" s="5" t="s">
        <v>3225</v>
      </c>
      <c r="N1563" s="65">
        <v>4.4000000000000004</v>
      </c>
      <c r="O1563" s="5">
        <v>0.3</v>
      </c>
      <c r="P1563" s="9">
        <v>6.3</v>
      </c>
      <c r="Q1563" s="65">
        <v>0.3</v>
      </c>
      <c r="R1563" s="6">
        <v>50</v>
      </c>
      <c r="S1563" s="5" t="s">
        <v>3698</v>
      </c>
      <c r="T1563" s="5">
        <v>13.66</v>
      </c>
      <c r="V1563" s="5">
        <v>1.48</v>
      </c>
      <c r="W1563" s="57">
        <v>100</v>
      </c>
      <c r="Y1563" s="219">
        <v>12.6</v>
      </c>
      <c r="Z1563" s="172">
        <v>0.7</v>
      </c>
      <c r="AA1563" s="172">
        <v>25</v>
      </c>
      <c r="AB1563" s="4" t="s">
        <v>6535</v>
      </c>
    </row>
    <row r="1564" spans="1:28">
      <c r="A1564" s="5">
        <v>1556</v>
      </c>
      <c r="B1564" s="5" t="s">
        <v>4057</v>
      </c>
      <c r="C1564" s="5" t="s">
        <v>3701</v>
      </c>
      <c r="D1564" s="5" t="s">
        <v>3225</v>
      </c>
      <c r="E1564" s="5">
        <v>6.8691719999999998</v>
      </c>
      <c r="F1564" s="179">
        <v>6.8691719999999998</v>
      </c>
      <c r="G1564" s="179">
        <v>45.893371000000002</v>
      </c>
      <c r="H1564" s="57">
        <v>1978</v>
      </c>
      <c r="J1564" s="5" t="s">
        <v>1378</v>
      </c>
      <c r="K1564" s="4" t="s">
        <v>2037</v>
      </c>
      <c r="M1564" s="5" t="s">
        <v>3225</v>
      </c>
      <c r="P1564" s="9">
        <v>6.4</v>
      </c>
      <c r="Q1564" s="65">
        <v>0.4</v>
      </c>
      <c r="R1564" s="6">
        <v>48</v>
      </c>
      <c r="S1564" s="5" t="s">
        <v>3698</v>
      </c>
      <c r="T1564" s="5">
        <v>13.06</v>
      </c>
      <c r="V1564" s="5">
        <v>1.72</v>
      </c>
      <c r="W1564" s="57">
        <v>47</v>
      </c>
      <c r="Y1564" s="219">
        <v>13.8</v>
      </c>
      <c r="Z1564" s="172">
        <v>0.9</v>
      </c>
      <c r="AA1564" s="172">
        <v>20</v>
      </c>
      <c r="AB1564" s="4" t="s">
        <v>6535</v>
      </c>
    </row>
    <row r="1565" spans="1:28">
      <c r="A1565" s="5">
        <v>1557</v>
      </c>
      <c r="B1565" s="5" t="s">
        <v>4058</v>
      </c>
      <c r="C1565" s="5" t="s">
        <v>3924</v>
      </c>
      <c r="D1565" s="5" t="s">
        <v>3225</v>
      </c>
      <c r="E1565" s="5">
        <v>6.8653009999999997</v>
      </c>
      <c r="F1565" s="179">
        <v>6.8653009999999997</v>
      </c>
      <c r="G1565" s="179">
        <v>45.896391000000001</v>
      </c>
      <c r="H1565" s="57">
        <v>1664</v>
      </c>
      <c r="J1565" s="5" t="s">
        <v>1378</v>
      </c>
      <c r="K1565" s="4" t="s">
        <v>2037</v>
      </c>
      <c r="M1565" s="5" t="s">
        <v>3225</v>
      </c>
      <c r="N1565" s="65">
        <v>3.9</v>
      </c>
      <c r="O1565" s="5">
        <v>0.8</v>
      </c>
      <c r="P1565" s="9">
        <v>5.5</v>
      </c>
      <c r="Q1565" s="65">
        <v>0.3</v>
      </c>
      <c r="R1565" s="6">
        <v>50</v>
      </c>
      <c r="S1565" s="5" t="s">
        <v>3698</v>
      </c>
      <c r="T1565" s="5">
        <v>12.5</v>
      </c>
      <c r="V1565" s="5">
        <v>2.2200000000000002</v>
      </c>
      <c r="W1565" s="57">
        <v>100</v>
      </c>
      <c r="Y1565" s="219">
        <v>12.9</v>
      </c>
      <c r="Z1565" s="172">
        <v>0.9</v>
      </c>
      <c r="AA1565" s="172">
        <v>20</v>
      </c>
      <c r="AB1565" s="4" t="s">
        <v>6535</v>
      </c>
    </row>
    <row r="1566" spans="1:28">
      <c r="A1566" s="5">
        <v>1558</v>
      </c>
      <c r="B1566" s="5" t="s">
        <v>4059</v>
      </c>
      <c r="C1566" s="5" t="s">
        <v>3925</v>
      </c>
      <c r="D1566" s="5" t="s">
        <v>3225</v>
      </c>
      <c r="E1566" s="5">
        <v>6.8584699999999996</v>
      </c>
      <c r="F1566" s="179">
        <v>6.8584699999999996</v>
      </c>
      <c r="G1566" s="179">
        <v>45.900305000000003</v>
      </c>
      <c r="H1566" s="57">
        <v>1277</v>
      </c>
      <c r="J1566" s="5" t="s">
        <v>1378</v>
      </c>
      <c r="K1566" s="4" t="s">
        <v>2037</v>
      </c>
      <c r="M1566" s="5" t="s">
        <v>3225</v>
      </c>
      <c r="N1566" s="65">
        <v>1.7</v>
      </c>
      <c r="O1566" s="5">
        <v>0.5</v>
      </c>
      <c r="P1566" s="9">
        <v>3.5</v>
      </c>
      <c r="Q1566" s="65">
        <v>0.3</v>
      </c>
      <c r="R1566" s="6">
        <v>30</v>
      </c>
      <c r="S1566" s="5" t="s">
        <v>3698</v>
      </c>
      <c r="Y1566" s="219">
        <v>11.7</v>
      </c>
      <c r="Z1566" s="172">
        <v>0.8</v>
      </c>
      <c r="AA1566" s="172">
        <v>21</v>
      </c>
      <c r="AB1566" s="4" t="s">
        <v>6535</v>
      </c>
    </row>
    <row r="1567" spans="1:28">
      <c r="A1567" s="5">
        <v>1559</v>
      </c>
      <c r="B1567" s="5" t="s">
        <v>4060</v>
      </c>
      <c r="C1567" s="5" t="s">
        <v>3926</v>
      </c>
      <c r="D1567" s="5" t="s">
        <v>3697</v>
      </c>
      <c r="E1567" s="5">
        <v>6.9017939999999998</v>
      </c>
      <c r="F1567" s="179">
        <v>6.9017939999999998</v>
      </c>
      <c r="G1567" s="179">
        <v>45.869368999999999</v>
      </c>
      <c r="H1567" s="57">
        <v>3416</v>
      </c>
      <c r="J1567" s="5" t="s">
        <v>1378</v>
      </c>
      <c r="K1567" s="4" t="s">
        <v>6830</v>
      </c>
      <c r="M1567" s="5" t="s">
        <v>3697</v>
      </c>
      <c r="N1567" s="65">
        <v>5.8</v>
      </c>
      <c r="O1567" s="5">
        <v>0.6</v>
      </c>
      <c r="P1567" s="9">
        <v>6.6</v>
      </c>
      <c r="Q1567" s="65">
        <v>1</v>
      </c>
      <c r="R1567" s="6">
        <v>17</v>
      </c>
      <c r="S1567" s="5" t="s">
        <v>3698</v>
      </c>
      <c r="Y1567" s="219">
        <v>14.5</v>
      </c>
      <c r="Z1567" s="172">
        <v>0.9</v>
      </c>
      <c r="AA1567" s="172">
        <v>20</v>
      </c>
      <c r="AB1567" s="4" t="s">
        <v>6535</v>
      </c>
    </row>
    <row r="1568" spans="1:28">
      <c r="A1568" s="5">
        <v>1560</v>
      </c>
      <c r="B1568" s="5" t="s">
        <v>4061</v>
      </c>
      <c r="C1568" s="5" t="s">
        <v>3927</v>
      </c>
      <c r="D1568" s="5" t="s">
        <v>3697</v>
      </c>
      <c r="E1568" s="5">
        <v>6.9069529999999997</v>
      </c>
      <c r="F1568" s="179">
        <v>6.9069529999999997</v>
      </c>
      <c r="G1568" s="179">
        <v>45.856647000000002</v>
      </c>
      <c r="H1568" s="57">
        <v>3213</v>
      </c>
      <c r="J1568" s="5" t="s">
        <v>1378</v>
      </c>
      <c r="K1568" s="4" t="s">
        <v>6830</v>
      </c>
      <c r="M1568" s="5" t="s">
        <v>3697</v>
      </c>
      <c r="N1568" s="65">
        <v>6.4</v>
      </c>
      <c r="O1568" s="5">
        <v>0.8</v>
      </c>
      <c r="P1568" s="9">
        <v>6.4</v>
      </c>
      <c r="Q1568" s="65">
        <v>0.8</v>
      </c>
      <c r="R1568" s="6">
        <v>41</v>
      </c>
      <c r="S1568" s="5" t="s">
        <v>3698</v>
      </c>
      <c r="Y1568" s="219">
        <v>14.9</v>
      </c>
      <c r="Z1568" s="172">
        <v>0.8</v>
      </c>
      <c r="AA1568" s="172">
        <v>20</v>
      </c>
      <c r="AB1568" s="4" t="s">
        <v>6535</v>
      </c>
    </row>
    <row r="1569" spans="1:28">
      <c r="A1569" s="5">
        <v>1561</v>
      </c>
      <c r="B1569" s="5" t="s">
        <v>4062</v>
      </c>
      <c r="C1569" s="5" t="s">
        <v>3928</v>
      </c>
      <c r="D1569" s="5" t="s">
        <v>3697</v>
      </c>
      <c r="E1569" s="5">
        <v>6.9278069999999996</v>
      </c>
      <c r="F1569" s="179">
        <v>6.9278069999999996</v>
      </c>
      <c r="G1569" s="179">
        <v>45.849907999999999</v>
      </c>
      <c r="H1569" s="57">
        <v>3403</v>
      </c>
      <c r="J1569" s="5" t="s">
        <v>1378</v>
      </c>
      <c r="K1569" s="4" t="s">
        <v>2037</v>
      </c>
      <c r="M1569" s="5" t="s">
        <v>3697</v>
      </c>
      <c r="P1569" s="9">
        <v>6.7</v>
      </c>
      <c r="Q1569" s="65">
        <v>0.5</v>
      </c>
      <c r="R1569" s="6">
        <v>35</v>
      </c>
      <c r="S1569" s="5" t="s">
        <v>3698</v>
      </c>
      <c r="Y1569" s="219">
        <v>15.3</v>
      </c>
      <c r="Z1569" s="172">
        <v>0.9</v>
      </c>
      <c r="AA1569" s="172">
        <v>40</v>
      </c>
      <c r="AB1569" s="4" t="s">
        <v>6535</v>
      </c>
    </row>
    <row r="1570" spans="1:28">
      <c r="A1570" s="5">
        <v>1562</v>
      </c>
      <c r="B1570" s="5" t="s">
        <v>4063</v>
      </c>
      <c r="C1570" s="5" t="s">
        <v>3929</v>
      </c>
      <c r="D1570" s="5" t="s">
        <v>3697</v>
      </c>
      <c r="E1570" s="5">
        <v>6.8875780000000004</v>
      </c>
      <c r="F1570" s="179">
        <v>6.8875780000000004</v>
      </c>
      <c r="G1570" s="179">
        <v>45.878349999999998</v>
      </c>
      <c r="H1570" s="57">
        <v>3750</v>
      </c>
      <c r="J1570" s="5" t="s">
        <v>1378</v>
      </c>
      <c r="K1570" s="4" t="s">
        <v>2037</v>
      </c>
      <c r="M1570" s="5" t="s">
        <v>3697</v>
      </c>
      <c r="N1570" s="65">
        <v>5.6</v>
      </c>
      <c r="O1570" s="5">
        <v>0.7</v>
      </c>
      <c r="P1570" s="9">
        <v>6.8</v>
      </c>
      <c r="Q1570" s="65">
        <v>0.8</v>
      </c>
      <c r="R1570" s="6">
        <v>32</v>
      </c>
      <c r="S1570" s="5" t="s">
        <v>3698</v>
      </c>
      <c r="T1570" s="5">
        <v>13.59</v>
      </c>
      <c r="V1570" s="5">
        <v>1.59</v>
      </c>
      <c r="W1570" s="57">
        <v>45</v>
      </c>
      <c r="Y1570" s="219">
        <v>14.2</v>
      </c>
      <c r="Z1570" s="172">
        <v>0.7</v>
      </c>
      <c r="AA1570" s="172">
        <v>40</v>
      </c>
      <c r="AB1570" s="4" t="s">
        <v>6535</v>
      </c>
    </row>
    <row r="1571" spans="1:28">
      <c r="A1571" s="5">
        <v>1563</v>
      </c>
      <c r="B1571" s="5" t="s">
        <v>4064</v>
      </c>
      <c r="C1571" s="5" t="s">
        <v>3930</v>
      </c>
      <c r="D1571" s="5" t="s">
        <v>3697</v>
      </c>
      <c r="E1571" s="5">
        <v>6.9504250000000001</v>
      </c>
      <c r="F1571" s="179">
        <v>6.9504250000000001</v>
      </c>
      <c r="G1571" s="179">
        <v>45.828150000000001</v>
      </c>
      <c r="H1571" s="57">
        <v>2121</v>
      </c>
      <c r="J1571" s="5" t="s">
        <v>1378</v>
      </c>
      <c r="K1571" s="4" t="s">
        <v>2037</v>
      </c>
      <c r="M1571" s="5" t="s">
        <v>3697</v>
      </c>
      <c r="P1571" s="9">
        <v>6.1</v>
      </c>
      <c r="Q1571" s="65">
        <v>0.7</v>
      </c>
      <c r="R1571" s="6">
        <v>24</v>
      </c>
      <c r="S1571" s="5" t="s">
        <v>3698</v>
      </c>
    </row>
    <row r="1572" spans="1:28">
      <c r="A1572" s="5">
        <v>1564</v>
      </c>
      <c r="B1572" s="5" t="s">
        <v>3609</v>
      </c>
      <c r="C1572" s="5" t="s">
        <v>3931</v>
      </c>
      <c r="D1572" s="5" t="s">
        <v>3697</v>
      </c>
      <c r="E1572" s="5">
        <v>6.9387730000000003</v>
      </c>
      <c r="F1572" s="179">
        <v>6.9387730000000003</v>
      </c>
      <c r="G1572" s="179">
        <v>45.838811999999997</v>
      </c>
      <c r="H1572" s="57">
        <v>2733</v>
      </c>
      <c r="J1572" s="5" t="s">
        <v>1378</v>
      </c>
      <c r="K1572" s="4" t="s">
        <v>2038</v>
      </c>
      <c r="M1572" s="5" t="s">
        <v>3697</v>
      </c>
      <c r="P1572" s="9">
        <v>6.3</v>
      </c>
      <c r="Q1572" s="65">
        <v>0.6</v>
      </c>
      <c r="R1572" s="6">
        <v>26</v>
      </c>
      <c r="S1572" s="5" t="s">
        <v>3698</v>
      </c>
    </row>
    <row r="1573" spans="1:28">
      <c r="A1573" s="5">
        <v>1565</v>
      </c>
      <c r="B1573" s="5" t="s">
        <v>3835</v>
      </c>
      <c r="C1573" s="5" t="s">
        <v>3932</v>
      </c>
      <c r="D1573" s="5" t="s">
        <v>3697</v>
      </c>
      <c r="E1573" s="5">
        <v>6.9397770000000003</v>
      </c>
      <c r="F1573" s="179">
        <v>6.9397770000000003</v>
      </c>
      <c r="G1573" s="179">
        <v>45.837322999999998</v>
      </c>
      <c r="H1573" s="57">
        <v>2620</v>
      </c>
      <c r="J1573" s="5" t="s">
        <v>1378</v>
      </c>
      <c r="K1573" s="4" t="s">
        <v>2038</v>
      </c>
      <c r="M1573" s="5" t="s">
        <v>3697</v>
      </c>
      <c r="P1573" s="9">
        <v>6.6</v>
      </c>
      <c r="Q1573" s="65">
        <v>1.1000000000000001</v>
      </c>
      <c r="R1573" s="6">
        <v>16</v>
      </c>
      <c r="S1573" s="5" t="s">
        <v>3698</v>
      </c>
    </row>
    <row r="1574" spans="1:28">
      <c r="A1574" s="5">
        <v>1566</v>
      </c>
      <c r="B1574" s="5" t="s">
        <v>3836</v>
      </c>
      <c r="C1574" s="5" t="s">
        <v>3933</v>
      </c>
      <c r="D1574" s="5" t="s">
        <v>3697</v>
      </c>
      <c r="E1574" s="5">
        <v>6.941262</v>
      </c>
      <c r="F1574" s="179">
        <v>6.941262</v>
      </c>
      <c r="G1574" s="179">
        <v>45.833973999999998</v>
      </c>
      <c r="H1574" s="57">
        <v>2406</v>
      </c>
      <c r="J1574" s="5" t="s">
        <v>1378</v>
      </c>
      <c r="K1574" s="4" t="s">
        <v>2038</v>
      </c>
      <c r="M1574" s="5" t="s">
        <v>3697</v>
      </c>
      <c r="P1574" s="9">
        <v>6</v>
      </c>
      <c r="Q1574" s="65">
        <v>0.6</v>
      </c>
      <c r="R1574" s="6">
        <v>23</v>
      </c>
      <c r="S1574" s="5" t="s">
        <v>3698</v>
      </c>
    </row>
    <row r="1575" spans="1:28">
      <c r="A1575" s="5">
        <v>1567</v>
      </c>
      <c r="B1575" s="5" t="s">
        <v>3837</v>
      </c>
      <c r="C1575" s="5" t="s">
        <v>3934</v>
      </c>
      <c r="D1575" s="5" t="s">
        <v>3697</v>
      </c>
      <c r="E1575" s="5">
        <v>6.9455099999999996</v>
      </c>
      <c r="F1575" s="179">
        <v>6.9455099999999996</v>
      </c>
      <c r="G1575" s="179">
        <v>45.832346999999999</v>
      </c>
      <c r="H1575" s="57">
        <v>2272</v>
      </c>
      <c r="J1575" s="5" t="s">
        <v>1378</v>
      </c>
      <c r="K1575" s="4" t="s">
        <v>856</v>
      </c>
      <c r="M1575" s="5" t="s">
        <v>3697</v>
      </c>
      <c r="N1575" s="65">
        <v>4.5999999999999996</v>
      </c>
      <c r="O1575" s="5">
        <v>0.8</v>
      </c>
      <c r="P1575" s="9">
        <v>6.1</v>
      </c>
      <c r="Q1575" s="65">
        <v>0.6</v>
      </c>
      <c r="R1575" s="6">
        <v>50</v>
      </c>
      <c r="S1575" s="5" t="s">
        <v>3698</v>
      </c>
    </row>
    <row r="1576" spans="1:28">
      <c r="A1576" s="5">
        <v>1568</v>
      </c>
      <c r="B1576" s="5" t="s">
        <v>3838</v>
      </c>
      <c r="C1576" s="5" t="s">
        <v>3478</v>
      </c>
      <c r="D1576" s="5" t="s">
        <v>3697</v>
      </c>
      <c r="E1576" s="5">
        <v>7.0440189999999996</v>
      </c>
      <c r="F1576" s="179">
        <v>7.0440189999999996</v>
      </c>
      <c r="G1576" s="179">
        <v>45.871631999999998</v>
      </c>
      <c r="H1576" s="57">
        <v>1845</v>
      </c>
      <c r="J1576" s="5" t="s">
        <v>1378</v>
      </c>
      <c r="K1576" s="4" t="s">
        <v>2038</v>
      </c>
      <c r="M1576" s="5" t="s">
        <v>3697</v>
      </c>
      <c r="P1576" s="9">
        <v>5.0999999999999996</v>
      </c>
      <c r="Q1576" s="65">
        <v>0.6</v>
      </c>
      <c r="R1576" s="6">
        <v>25</v>
      </c>
      <c r="S1576" s="5" t="s">
        <v>3698</v>
      </c>
    </row>
    <row r="1577" spans="1:28">
      <c r="A1577" s="5">
        <v>1569</v>
      </c>
      <c r="B1577" s="5" t="s">
        <v>3839</v>
      </c>
      <c r="C1577" s="5" t="s">
        <v>3479</v>
      </c>
      <c r="D1577" s="5" t="s">
        <v>3480</v>
      </c>
      <c r="E1577" s="5">
        <v>6.9631670000000003</v>
      </c>
      <c r="F1577" s="179">
        <v>6.9631670000000003</v>
      </c>
      <c r="G1577" s="179">
        <v>45.802460000000004</v>
      </c>
      <c r="H1577" s="57">
        <v>1280</v>
      </c>
      <c r="J1577" s="5" t="s">
        <v>1378</v>
      </c>
      <c r="K1577" s="4" t="s">
        <v>2038</v>
      </c>
      <c r="M1577" s="5" t="s">
        <v>3480</v>
      </c>
      <c r="P1577" s="9">
        <v>2.6</v>
      </c>
      <c r="Q1577" s="65">
        <v>0.7</v>
      </c>
      <c r="R1577" s="6">
        <v>16</v>
      </c>
      <c r="S1577" s="5" t="s">
        <v>3698</v>
      </c>
    </row>
    <row r="1578" spans="1:28">
      <c r="A1578" s="5">
        <v>1570</v>
      </c>
      <c r="B1578" s="5" t="s">
        <v>3840</v>
      </c>
      <c r="C1578" s="5" t="s">
        <v>3481</v>
      </c>
      <c r="D1578" s="5" t="s">
        <v>3482</v>
      </c>
      <c r="E1578" s="5">
        <v>6.9174860000000002</v>
      </c>
      <c r="F1578" s="179">
        <v>6.9174860000000002</v>
      </c>
      <c r="G1578" s="179">
        <v>45.806224</v>
      </c>
      <c r="H1578" s="57">
        <v>1658</v>
      </c>
      <c r="J1578" s="5" t="s">
        <v>1378</v>
      </c>
      <c r="K1578" s="4" t="s">
        <v>2038</v>
      </c>
      <c r="M1578" s="5" t="s">
        <v>3482</v>
      </c>
      <c r="P1578" s="9">
        <v>4.5</v>
      </c>
      <c r="Q1578" s="65">
        <v>0.2</v>
      </c>
      <c r="R1578" s="6">
        <v>50</v>
      </c>
      <c r="S1578" s="5" t="s">
        <v>3698</v>
      </c>
      <c r="T1578" s="5">
        <v>12.94</v>
      </c>
      <c r="V1578" s="5">
        <v>1.69</v>
      </c>
      <c r="W1578" s="57">
        <v>52</v>
      </c>
    </row>
    <row r="1579" spans="1:28">
      <c r="A1579" s="5">
        <v>1571</v>
      </c>
      <c r="B1579" s="5" t="s">
        <v>3841</v>
      </c>
      <c r="C1579" s="5" t="s">
        <v>3483</v>
      </c>
      <c r="D1579" s="5" t="s">
        <v>3697</v>
      </c>
      <c r="E1579" s="5">
        <v>6.9334499999999997</v>
      </c>
      <c r="F1579" s="179">
        <v>6.9334499999999997</v>
      </c>
      <c r="G1579" s="179">
        <v>45.843860999999997</v>
      </c>
      <c r="H1579" s="57">
        <v>3310</v>
      </c>
      <c r="J1579" s="5" t="s">
        <v>1378</v>
      </c>
      <c r="K1579" s="4" t="s">
        <v>2038</v>
      </c>
      <c r="M1579" s="5" t="s">
        <v>3697</v>
      </c>
      <c r="P1579" s="9">
        <v>7.7</v>
      </c>
      <c r="Q1579" s="65">
        <v>1.7</v>
      </c>
      <c r="R1579" s="6">
        <v>9</v>
      </c>
      <c r="S1579" s="5" t="s">
        <v>3698</v>
      </c>
    </row>
    <row r="1580" spans="1:28">
      <c r="A1580" s="5">
        <v>1572</v>
      </c>
      <c r="B1580" s="5" t="s">
        <v>3842</v>
      </c>
      <c r="C1580" s="61" t="s">
        <v>3258</v>
      </c>
      <c r="F1580" s="192">
        <v>6.8483809999999998</v>
      </c>
      <c r="G1580" s="192">
        <v>45.915492999999998</v>
      </c>
      <c r="H1580" s="63">
        <v>1017</v>
      </c>
      <c r="J1580" s="62" t="s">
        <v>3262</v>
      </c>
      <c r="K1580" s="4" t="s">
        <v>2037</v>
      </c>
      <c r="L1580" s="54" t="s">
        <v>650</v>
      </c>
      <c r="M1580" s="54" t="s">
        <v>4268</v>
      </c>
      <c r="N1580" s="93"/>
      <c r="O1580" s="54"/>
      <c r="P1580" s="64">
        <v>4.5999999999999996</v>
      </c>
      <c r="Q1580" s="93">
        <v>0.4</v>
      </c>
      <c r="R1580" s="54">
        <v>26</v>
      </c>
      <c r="S1580" s="5" t="s">
        <v>3741</v>
      </c>
      <c r="Y1580" s="219">
        <v>23.2</v>
      </c>
      <c r="Z1580" s="172">
        <v>1.4</v>
      </c>
      <c r="AA1580" s="172">
        <v>45</v>
      </c>
      <c r="AB1580" s="5" t="s">
        <v>3741</v>
      </c>
    </row>
    <row r="1581" spans="1:28">
      <c r="A1581" s="5">
        <v>1573</v>
      </c>
      <c r="B1581" s="5" t="s">
        <v>3843</v>
      </c>
      <c r="C1581" s="61" t="s">
        <v>3259</v>
      </c>
      <c r="F1581" s="192">
        <v>6.8360789999999998</v>
      </c>
      <c r="G1581" s="192">
        <v>45.920825000000001</v>
      </c>
      <c r="H1581" s="63">
        <v>1800</v>
      </c>
      <c r="J1581" s="62" t="s">
        <v>3262</v>
      </c>
      <c r="K1581" s="4" t="s">
        <v>2037</v>
      </c>
      <c r="L1581" s="54" t="s">
        <v>650</v>
      </c>
      <c r="M1581" s="54" t="s">
        <v>4268</v>
      </c>
      <c r="N1581" s="93"/>
      <c r="O1581" s="54"/>
      <c r="P1581" s="64">
        <v>4.9000000000000004</v>
      </c>
      <c r="Q1581" s="93">
        <v>0.5</v>
      </c>
      <c r="R1581" s="54">
        <v>25</v>
      </c>
      <c r="S1581" s="5" t="s">
        <v>3741</v>
      </c>
      <c r="Y1581" s="219">
        <v>43.8</v>
      </c>
      <c r="Z1581" s="172">
        <v>2.9</v>
      </c>
      <c r="AA1581" s="172">
        <v>50</v>
      </c>
      <c r="AB1581" s="5" t="s">
        <v>3741</v>
      </c>
    </row>
    <row r="1582" spans="1:28">
      <c r="A1582" s="5">
        <v>1574</v>
      </c>
      <c r="B1582" s="5" t="s">
        <v>3844</v>
      </c>
      <c r="C1582" s="61" t="s">
        <v>3260</v>
      </c>
      <c r="F1582" s="193">
        <v>6.8434200000000001</v>
      </c>
      <c r="G1582" s="193">
        <v>45.921314000000002</v>
      </c>
      <c r="H1582" s="63">
        <v>1520</v>
      </c>
      <c r="J1582" s="62" t="s">
        <v>3262</v>
      </c>
      <c r="K1582" s="4" t="s">
        <v>2037</v>
      </c>
      <c r="L1582" s="54" t="s">
        <v>650</v>
      </c>
      <c r="M1582" s="54" t="s">
        <v>4268</v>
      </c>
      <c r="N1582" s="93"/>
      <c r="O1582" s="54"/>
      <c r="P1582" s="64">
        <v>5.5</v>
      </c>
      <c r="Q1582" s="93">
        <v>0.5</v>
      </c>
      <c r="R1582" s="54">
        <v>20</v>
      </c>
      <c r="S1582" s="5" t="s">
        <v>3741</v>
      </c>
      <c r="Y1582" s="219">
        <v>45.8</v>
      </c>
      <c r="Z1582" s="172">
        <v>3.4</v>
      </c>
      <c r="AA1582" s="172">
        <v>21</v>
      </c>
      <c r="AB1582" s="5" t="s">
        <v>3741</v>
      </c>
    </row>
    <row r="1583" spans="1:28">
      <c r="A1583" s="5">
        <v>1575</v>
      </c>
      <c r="B1583" s="5" t="s">
        <v>2930</v>
      </c>
      <c r="C1583" s="61" t="s">
        <v>3261</v>
      </c>
      <c r="F1583" s="193">
        <v>6.8444820000000002</v>
      </c>
      <c r="G1583" s="193">
        <v>45.918441000000001</v>
      </c>
      <c r="H1583" s="63">
        <v>1340</v>
      </c>
      <c r="J1583" s="62" t="s">
        <v>3262</v>
      </c>
      <c r="K1583" s="4" t="s">
        <v>6830</v>
      </c>
      <c r="L1583" s="54" t="s">
        <v>650</v>
      </c>
      <c r="M1583" s="54" t="s">
        <v>4268</v>
      </c>
      <c r="N1583" s="93">
        <v>2.9</v>
      </c>
      <c r="O1583" s="54">
        <v>0.3</v>
      </c>
      <c r="P1583" s="64">
        <v>4.4000000000000004</v>
      </c>
      <c r="Q1583" s="93">
        <v>0.3</v>
      </c>
      <c r="R1583" s="54">
        <v>32</v>
      </c>
      <c r="S1583" s="5" t="s">
        <v>3741</v>
      </c>
      <c r="Y1583" s="219">
        <v>31.5</v>
      </c>
      <c r="Z1583" s="172">
        <v>2.9</v>
      </c>
      <c r="AA1583" s="172">
        <v>15</v>
      </c>
      <c r="AB1583" s="5" t="s">
        <v>3741</v>
      </c>
    </row>
    <row r="1584" spans="1:28">
      <c r="A1584" s="5">
        <v>1576</v>
      </c>
      <c r="B1584" s="5" t="s">
        <v>2927</v>
      </c>
      <c r="C1584" s="5" t="s">
        <v>4623</v>
      </c>
      <c r="F1584" s="179">
        <v>7.7828730000000004</v>
      </c>
      <c r="G1584" s="179">
        <v>46.346691</v>
      </c>
      <c r="H1584" s="5">
        <v>684</v>
      </c>
      <c r="J1584" s="12" t="s">
        <v>3740</v>
      </c>
      <c r="K1584" s="4" t="s">
        <v>2038</v>
      </c>
      <c r="L1584" s="5" t="s">
        <v>2007</v>
      </c>
      <c r="P1584" s="9">
        <v>3.3</v>
      </c>
      <c r="Q1584" s="65">
        <v>0.8</v>
      </c>
      <c r="R1584" s="5">
        <v>23</v>
      </c>
      <c r="S1584" s="5" t="s">
        <v>3742</v>
      </c>
      <c r="T1584" s="5">
        <v>12.61</v>
      </c>
      <c r="V1584" s="5">
        <v>1.17</v>
      </c>
      <c r="W1584" s="57">
        <v>12</v>
      </c>
    </row>
    <row r="1585" spans="1:25">
      <c r="A1585" s="5">
        <v>1577</v>
      </c>
      <c r="B1585" s="5" t="s">
        <v>2928</v>
      </c>
      <c r="C1585" s="5" t="s">
        <v>4624</v>
      </c>
      <c r="F1585" s="179">
        <v>7.7697229999999999</v>
      </c>
      <c r="G1585" s="179">
        <v>46.363101999999998</v>
      </c>
      <c r="H1585" s="5">
        <v>704</v>
      </c>
      <c r="J1585" s="12" t="s">
        <v>3740</v>
      </c>
      <c r="K1585" s="4" t="s">
        <v>2038</v>
      </c>
      <c r="L1585" s="5" t="s">
        <v>2007</v>
      </c>
      <c r="P1585" s="9">
        <v>4.5</v>
      </c>
      <c r="Q1585" s="65">
        <v>0.5</v>
      </c>
      <c r="R1585" s="5">
        <v>25</v>
      </c>
      <c r="S1585" s="5" t="s">
        <v>3742</v>
      </c>
    </row>
    <row r="1586" spans="1:25">
      <c r="A1586" s="5">
        <v>1578</v>
      </c>
      <c r="B1586" s="5" t="s">
        <v>2929</v>
      </c>
      <c r="C1586" s="5" t="s">
        <v>4625</v>
      </c>
      <c r="F1586" s="179">
        <v>7.6848939999999999</v>
      </c>
      <c r="G1586" s="179">
        <v>46.453904000000001</v>
      </c>
      <c r="H1586" s="5">
        <v>826</v>
      </c>
      <c r="J1586" s="12" t="s">
        <v>3740</v>
      </c>
      <c r="K1586" s="4" t="s">
        <v>2038</v>
      </c>
      <c r="L1586" s="5" t="s">
        <v>2053</v>
      </c>
      <c r="P1586" s="9">
        <v>6.5</v>
      </c>
      <c r="Q1586" s="65">
        <v>0.5</v>
      </c>
      <c r="R1586" s="5">
        <v>25</v>
      </c>
      <c r="S1586" s="5" t="s">
        <v>3742</v>
      </c>
      <c r="T1586" s="5">
        <v>11.97</v>
      </c>
      <c r="V1586" s="5">
        <v>1.92</v>
      </c>
      <c r="W1586" s="57">
        <v>101</v>
      </c>
      <c r="X1586" s="5"/>
      <c r="Y1586" s="172"/>
    </row>
    <row r="1587" spans="1:25">
      <c r="A1587" s="5">
        <v>1579</v>
      </c>
      <c r="B1587" s="5" t="s">
        <v>3176</v>
      </c>
      <c r="C1587" s="5" t="s">
        <v>4626</v>
      </c>
      <c r="F1587" s="179">
        <v>7.8264630000000004</v>
      </c>
      <c r="G1587" s="179">
        <v>46.311512</v>
      </c>
      <c r="H1587" s="5">
        <v>646</v>
      </c>
      <c r="J1587" s="12" t="s">
        <v>3740</v>
      </c>
      <c r="K1587" s="4" t="s">
        <v>2038</v>
      </c>
      <c r="L1587" s="5" t="s">
        <v>2007</v>
      </c>
      <c r="P1587" s="9">
        <v>3.5</v>
      </c>
      <c r="Q1587" s="65">
        <v>0.5</v>
      </c>
      <c r="R1587" s="5">
        <v>25</v>
      </c>
      <c r="S1587" s="5" t="s">
        <v>3742</v>
      </c>
      <c r="X1587" s="5"/>
      <c r="Y1587" s="172"/>
    </row>
    <row r="1588" spans="1:25">
      <c r="A1588" s="5">
        <v>1580</v>
      </c>
      <c r="B1588" s="5" t="s">
        <v>3177</v>
      </c>
      <c r="C1588" s="5" t="s">
        <v>4208</v>
      </c>
      <c r="F1588" s="179">
        <v>7.772322</v>
      </c>
      <c r="G1588" s="179">
        <v>46.320905000000003</v>
      </c>
      <c r="H1588" s="5">
        <v>641</v>
      </c>
      <c r="J1588" s="12" t="s">
        <v>3740</v>
      </c>
      <c r="K1588" s="4" t="s">
        <v>2038</v>
      </c>
      <c r="L1588" s="5" t="s">
        <v>3969</v>
      </c>
      <c r="P1588" s="9">
        <v>3.4</v>
      </c>
      <c r="Q1588" s="65">
        <v>0.3</v>
      </c>
      <c r="R1588" s="5">
        <v>25</v>
      </c>
      <c r="S1588" s="5" t="s">
        <v>3742</v>
      </c>
      <c r="T1588" s="5">
        <v>12.43</v>
      </c>
      <c r="V1588" s="5">
        <v>2.2599999999999998</v>
      </c>
      <c r="W1588" s="57">
        <v>75</v>
      </c>
      <c r="X1588" s="5"/>
      <c r="Y1588" s="172"/>
    </row>
    <row r="1589" spans="1:25">
      <c r="A1589" s="5">
        <v>1581</v>
      </c>
      <c r="B1589" s="5" t="s">
        <v>3178</v>
      </c>
      <c r="C1589" s="5" t="s">
        <v>4209</v>
      </c>
      <c r="F1589" s="179">
        <v>7.754238</v>
      </c>
      <c r="G1589" s="179">
        <v>46.381767000000004</v>
      </c>
      <c r="H1589" s="5">
        <v>729</v>
      </c>
      <c r="J1589" s="12" t="s">
        <v>3740</v>
      </c>
      <c r="K1589" s="4" t="s">
        <v>2038</v>
      </c>
      <c r="L1589" s="5" t="s">
        <v>2007</v>
      </c>
      <c r="P1589" s="9">
        <v>5.0999999999999996</v>
      </c>
      <c r="Q1589" s="65">
        <v>0.4</v>
      </c>
      <c r="R1589" s="5">
        <v>15</v>
      </c>
      <c r="S1589" s="5" t="s">
        <v>3742</v>
      </c>
      <c r="X1589" s="5"/>
      <c r="Y1589" s="172"/>
    </row>
    <row r="1590" spans="1:25">
      <c r="A1590" s="5">
        <v>1582</v>
      </c>
      <c r="B1590" s="5" t="s">
        <v>3179</v>
      </c>
      <c r="C1590" s="5" t="s">
        <v>4210</v>
      </c>
      <c r="F1590" s="179">
        <v>7.6969459999999996</v>
      </c>
      <c r="G1590" s="179">
        <v>46.442813000000001</v>
      </c>
      <c r="H1590" s="5">
        <v>810</v>
      </c>
      <c r="J1590" s="12" t="s">
        <v>3740</v>
      </c>
      <c r="K1590" s="4" t="s">
        <v>2038</v>
      </c>
      <c r="L1590" s="5" t="s">
        <v>1261</v>
      </c>
      <c r="P1590" s="9">
        <v>7</v>
      </c>
      <c r="Q1590" s="65">
        <v>0.6</v>
      </c>
      <c r="R1590" s="5">
        <v>25</v>
      </c>
      <c r="S1590" s="5" t="s">
        <v>3742</v>
      </c>
      <c r="T1590" s="5">
        <v>12.97</v>
      </c>
      <c r="V1590" s="5">
        <v>1.48</v>
      </c>
      <c r="W1590" s="57">
        <v>62</v>
      </c>
      <c r="X1590" s="5"/>
      <c r="Y1590" s="172"/>
    </row>
    <row r="1591" spans="1:25">
      <c r="A1591" s="5">
        <v>1583</v>
      </c>
      <c r="B1591" s="5" t="s">
        <v>3180</v>
      </c>
      <c r="C1591" s="5" t="s">
        <v>4211</v>
      </c>
      <c r="F1591" s="179">
        <v>7.7031640000000001</v>
      </c>
      <c r="G1591" s="179">
        <v>46.437131000000001</v>
      </c>
      <c r="H1591" s="5">
        <v>804</v>
      </c>
      <c r="J1591" s="12" t="s">
        <v>3740</v>
      </c>
      <c r="K1591" s="4" t="s">
        <v>2038</v>
      </c>
      <c r="L1591" s="5" t="s">
        <v>1261</v>
      </c>
      <c r="P1591" s="9">
        <v>6</v>
      </c>
      <c r="Q1591" s="65">
        <v>0.5</v>
      </c>
      <c r="R1591" s="5">
        <v>25</v>
      </c>
      <c r="S1591" s="5" t="s">
        <v>3742</v>
      </c>
      <c r="X1591" s="5"/>
      <c r="Y1591" s="172"/>
    </row>
    <row r="1592" spans="1:25">
      <c r="A1592" s="5">
        <v>1584</v>
      </c>
      <c r="B1592" s="5" t="s">
        <v>3181</v>
      </c>
      <c r="C1592" s="5" t="s">
        <v>4212</v>
      </c>
      <c r="F1592" s="179">
        <v>7.7553999999999998</v>
      </c>
      <c r="G1592" s="179">
        <v>46.380414999999999</v>
      </c>
      <c r="H1592" s="5">
        <v>728</v>
      </c>
      <c r="J1592" s="12" t="s">
        <v>3740</v>
      </c>
      <c r="K1592" s="4" t="s">
        <v>2038</v>
      </c>
      <c r="L1592" s="5" t="s">
        <v>2007</v>
      </c>
      <c r="P1592" s="9">
        <v>4.9000000000000004</v>
      </c>
      <c r="Q1592" s="65">
        <v>0.5</v>
      </c>
      <c r="R1592" s="5">
        <v>25</v>
      </c>
      <c r="S1592" s="5" t="s">
        <v>3742</v>
      </c>
      <c r="X1592" s="5"/>
      <c r="Y1592" s="172"/>
    </row>
    <row r="1593" spans="1:25">
      <c r="A1593" s="5">
        <v>1585</v>
      </c>
      <c r="B1593" s="5" t="s">
        <v>3182</v>
      </c>
      <c r="C1593" s="5" t="s">
        <v>4213</v>
      </c>
      <c r="F1593" s="179">
        <v>7.7989839999999999</v>
      </c>
      <c r="G1593" s="179">
        <v>46.327570000000001</v>
      </c>
      <c r="H1593" s="5">
        <v>666</v>
      </c>
      <c r="J1593" s="12" t="s">
        <v>3740</v>
      </c>
      <c r="K1593" s="4" t="s">
        <v>2038</v>
      </c>
      <c r="L1593" s="5" t="s">
        <v>3969</v>
      </c>
      <c r="P1593" s="9">
        <v>3.3</v>
      </c>
      <c r="Q1593" s="65">
        <v>0.3</v>
      </c>
      <c r="R1593" s="5">
        <v>25</v>
      </c>
      <c r="S1593" s="5" t="s">
        <v>3742</v>
      </c>
      <c r="X1593" s="5"/>
      <c r="Y1593" s="172"/>
    </row>
    <row r="1594" spans="1:25">
      <c r="A1594" s="5">
        <v>1586</v>
      </c>
      <c r="B1594" s="5" t="s">
        <v>3183</v>
      </c>
      <c r="C1594" s="5" t="s">
        <v>4214</v>
      </c>
      <c r="F1594" s="179">
        <v>7.7168929999999998</v>
      </c>
      <c r="G1594" s="179">
        <v>46.424684999999997</v>
      </c>
      <c r="H1594" s="5">
        <v>786</v>
      </c>
      <c r="J1594" s="12" t="s">
        <v>3740</v>
      </c>
      <c r="K1594" s="4" t="s">
        <v>2038</v>
      </c>
      <c r="L1594" s="5" t="s">
        <v>1261</v>
      </c>
      <c r="P1594" s="9">
        <v>6.9</v>
      </c>
      <c r="Q1594" s="65">
        <v>0.9</v>
      </c>
      <c r="R1594" s="5">
        <v>25</v>
      </c>
      <c r="S1594" s="5" t="s">
        <v>3742</v>
      </c>
      <c r="X1594" s="5"/>
      <c r="Y1594" s="172"/>
    </row>
    <row r="1595" spans="1:25">
      <c r="A1595" s="5">
        <v>1587</v>
      </c>
      <c r="B1595" s="5" t="s">
        <v>3184</v>
      </c>
      <c r="C1595" s="5" t="s">
        <v>4215</v>
      </c>
      <c r="F1595" s="179">
        <v>7.7237539999999996</v>
      </c>
      <c r="G1595" s="179">
        <v>46.418371</v>
      </c>
      <c r="H1595" s="5">
        <v>777</v>
      </c>
      <c r="J1595" s="12" t="s">
        <v>3740</v>
      </c>
      <c r="K1595" s="4" t="s">
        <v>2038</v>
      </c>
      <c r="L1595" s="5" t="s">
        <v>1261</v>
      </c>
      <c r="P1595" s="9">
        <v>4.5</v>
      </c>
      <c r="Q1595" s="65">
        <v>0.5</v>
      </c>
      <c r="R1595" s="5">
        <v>24</v>
      </c>
      <c r="S1595" s="5" t="s">
        <v>3742</v>
      </c>
      <c r="X1595" s="5"/>
      <c r="Y1595" s="172"/>
    </row>
    <row r="1596" spans="1:25">
      <c r="A1596" s="5">
        <v>1588</v>
      </c>
      <c r="B1596" s="5" t="s">
        <v>3185</v>
      </c>
      <c r="C1596" s="5" t="s">
        <v>4216</v>
      </c>
      <c r="F1596" s="179">
        <v>7.7511749999999999</v>
      </c>
      <c r="G1596" s="179">
        <v>46.391491000000002</v>
      </c>
      <c r="H1596" s="5">
        <v>914</v>
      </c>
      <c r="J1596" s="12" t="s">
        <v>3740</v>
      </c>
      <c r="K1596" s="4" t="s">
        <v>2038</v>
      </c>
      <c r="L1596" s="5" t="s">
        <v>2007</v>
      </c>
      <c r="P1596" s="9">
        <v>4.4000000000000004</v>
      </c>
      <c r="Q1596" s="65">
        <v>0.5</v>
      </c>
      <c r="R1596" s="5">
        <v>25</v>
      </c>
      <c r="S1596" s="5" t="s">
        <v>3742</v>
      </c>
      <c r="X1596" s="5"/>
      <c r="Y1596" s="172"/>
    </row>
    <row r="1597" spans="1:25">
      <c r="A1597" s="5">
        <v>1589</v>
      </c>
      <c r="B1597" s="5" t="s">
        <v>3186</v>
      </c>
      <c r="C1597" s="5" t="s">
        <v>4217</v>
      </c>
      <c r="F1597" s="179">
        <v>7.743042</v>
      </c>
      <c r="G1597" s="179">
        <v>46.401767999999997</v>
      </c>
      <c r="H1597" s="5">
        <v>1155</v>
      </c>
      <c r="J1597" s="12" t="s">
        <v>3740</v>
      </c>
      <c r="K1597" s="4" t="s">
        <v>2038</v>
      </c>
      <c r="L1597" s="5" t="s">
        <v>2007</v>
      </c>
      <c r="P1597" s="9">
        <v>5.6</v>
      </c>
      <c r="Q1597" s="65">
        <v>0.7</v>
      </c>
      <c r="R1597" s="5">
        <v>20</v>
      </c>
      <c r="S1597" s="5" t="s">
        <v>3742</v>
      </c>
      <c r="X1597" s="5"/>
      <c r="Y1597" s="172"/>
    </row>
    <row r="1598" spans="1:25">
      <c r="A1598" s="5">
        <v>1590</v>
      </c>
      <c r="B1598" s="5" t="s">
        <v>3187</v>
      </c>
      <c r="C1598" s="5" t="s">
        <v>4218</v>
      </c>
      <c r="F1598" s="179">
        <v>7.6962979999999996</v>
      </c>
      <c r="G1598" s="179">
        <v>46.443534</v>
      </c>
      <c r="H1598" s="5">
        <v>810</v>
      </c>
      <c r="J1598" s="12" t="s">
        <v>3740</v>
      </c>
      <c r="K1598" s="4" t="s">
        <v>2038</v>
      </c>
      <c r="L1598" s="5" t="s">
        <v>2053</v>
      </c>
      <c r="P1598" s="9">
        <v>6.1</v>
      </c>
      <c r="Q1598" s="65">
        <v>0.4</v>
      </c>
      <c r="R1598" s="5">
        <v>25</v>
      </c>
      <c r="S1598" s="5" t="s">
        <v>3742</v>
      </c>
      <c r="X1598" s="5"/>
      <c r="Y1598" s="172"/>
    </row>
    <row r="1599" spans="1:25">
      <c r="A1599" s="5">
        <v>1591</v>
      </c>
      <c r="B1599" s="5" t="s">
        <v>3188</v>
      </c>
      <c r="C1599" s="5" t="s">
        <v>4429</v>
      </c>
      <c r="F1599" s="179">
        <v>7.6969459999999996</v>
      </c>
      <c r="G1599" s="179">
        <v>46.442813000000001</v>
      </c>
      <c r="H1599" s="5">
        <v>810</v>
      </c>
      <c r="J1599" s="12" t="s">
        <v>3740</v>
      </c>
      <c r="K1599" s="4" t="s">
        <v>2038</v>
      </c>
      <c r="L1599" s="5" t="s">
        <v>2053</v>
      </c>
      <c r="P1599" s="9">
        <v>6.7</v>
      </c>
      <c r="Q1599" s="65">
        <v>0.4</v>
      </c>
      <c r="R1599" s="5">
        <v>25</v>
      </c>
      <c r="S1599" s="5" t="s">
        <v>3742</v>
      </c>
      <c r="X1599" s="5"/>
      <c r="Y1599" s="172"/>
    </row>
    <row r="1600" spans="1:25">
      <c r="A1600" s="5">
        <v>1592</v>
      </c>
      <c r="B1600" s="5" t="s">
        <v>3189</v>
      </c>
      <c r="C1600" s="5" t="s">
        <v>4219</v>
      </c>
      <c r="F1600" s="179">
        <v>7.7200179999999996</v>
      </c>
      <c r="G1600" s="179">
        <v>46.425306999999997</v>
      </c>
      <c r="H1600" s="5">
        <v>1250</v>
      </c>
      <c r="J1600" s="12" t="s">
        <v>3740</v>
      </c>
      <c r="K1600" s="4" t="s">
        <v>2038</v>
      </c>
      <c r="L1600" s="5" t="s">
        <v>1261</v>
      </c>
      <c r="P1600" s="9">
        <v>4.8</v>
      </c>
      <c r="Q1600" s="65">
        <v>0.8</v>
      </c>
      <c r="R1600" s="5">
        <v>29</v>
      </c>
      <c r="S1600" s="5" t="s">
        <v>3742</v>
      </c>
      <c r="X1600" s="5"/>
      <c r="Y1600" s="172"/>
    </row>
    <row r="1601" spans="1:25">
      <c r="A1601" s="5">
        <v>1593</v>
      </c>
      <c r="B1601" s="5" t="s">
        <v>2707</v>
      </c>
      <c r="C1601" s="5" t="s">
        <v>4220</v>
      </c>
      <c r="F1601" s="179">
        <v>7.7635709999999998</v>
      </c>
      <c r="G1601" s="179">
        <v>46.377423</v>
      </c>
      <c r="H1601" s="5">
        <v>1850</v>
      </c>
      <c r="J1601" s="12" t="s">
        <v>3740</v>
      </c>
      <c r="K1601" s="4" t="s">
        <v>2038</v>
      </c>
      <c r="L1601" s="5" t="s">
        <v>4731</v>
      </c>
      <c r="P1601" s="9">
        <v>7</v>
      </c>
      <c r="Q1601" s="65">
        <v>1</v>
      </c>
      <c r="R1601" s="5">
        <v>25</v>
      </c>
      <c r="S1601" s="5" t="s">
        <v>3742</v>
      </c>
      <c r="X1601" s="5"/>
      <c r="Y1601" s="172"/>
    </row>
    <row r="1602" spans="1:25">
      <c r="A1602" s="5">
        <v>1594</v>
      </c>
      <c r="B1602" s="5" t="s">
        <v>2708</v>
      </c>
      <c r="C1602" s="5" t="s">
        <v>3965</v>
      </c>
      <c r="F1602" s="179">
        <v>7.7461039999999999</v>
      </c>
      <c r="G1602" s="179">
        <v>46.391325000000002</v>
      </c>
      <c r="H1602" s="5">
        <v>1720</v>
      </c>
      <c r="J1602" s="12" t="s">
        <v>3740</v>
      </c>
      <c r="K1602" s="4" t="s">
        <v>2038</v>
      </c>
      <c r="L1602" s="5" t="s">
        <v>2007</v>
      </c>
      <c r="P1602" s="9">
        <v>7</v>
      </c>
      <c r="Q1602" s="65">
        <v>0.8</v>
      </c>
      <c r="R1602" s="5">
        <v>25</v>
      </c>
      <c r="S1602" s="5" t="s">
        <v>3742</v>
      </c>
    </row>
    <row r="1603" spans="1:25">
      <c r="A1603" s="5">
        <v>1595</v>
      </c>
      <c r="B1603" s="5" t="s">
        <v>2709</v>
      </c>
      <c r="C1603" s="5" t="s">
        <v>3966</v>
      </c>
      <c r="F1603" s="179">
        <v>7.7408020000000004</v>
      </c>
      <c r="G1603" s="179">
        <v>46.396557000000001</v>
      </c>
      <c r="H1603" s="5">
        <v>2090</v>
      </c>
      <c r="J1603" s="12" t="s">
        <v>3740</v>
      </c>
      <c r="K1603" s="4" t="s">
        <v>2038</v>
      </c>
      <c r="L1603" s="5" t="s">
        <v>2007</v>
      </c>
      <c r="P1603" s="9">
        <v>8.1</v>
      </c>
      <c r="Q1603" s="65">
        <v>0.7</v>
      </c>
      <c r="R1603" s="5">
        <v>25</v>
      </c>
      <c r="S1603" s="5" t="s">
        <v>3742</v>
      </c>
      <c r="T1603" s="5">
        <v>13.32</v>
      </c>
      <c r="V1603" s="5">
        <v>1.47</v>
      </c>
      <c r="W1603" s="57">
        <v>58</v>
      </c>
    </row>
    <row r="1604" spans="1:25">
      <c r="A1604" s="5">
        <v>1596</v>
      </c>
      <c r="B1604" s="5" t="s">
        <v>2454</v>
      </c>
      <c r="C1604" s="5" t="s">
        <v>3967</v>
      </c>
      <c r="F1604" s="179">
        <v>7.7378460000000002</v>
      </c>
      <c r="G1604" s="179">
        <v>46.402771999999999</v>
      </c>
      <c r="H1604" s="5">
        <v>2070</v>
      </c>
      <c r="J1604" s="12" t="s">
        <v>3740</v>
      </c>
      <c r="K1604" s="4" t="s">
        <v>2038</v>
      </c>
      <c r="L1604" s="5" t="s">
        <v>2007</v>
      </c>
      <c r="P1604" s="9">
        <v>6.7</v>
      </c>
      <c r="Q1604" s="65">
        <v>0.9</v>
      </c>
      <c r="R1604" s="5">
        <v>25</v>
      </c>
      <c r="S1604" s="5" t="s">
        <v>3742</v>
      </c>
    </row>
    <row r="1605" spans="1:25">
      <c r="A1605" s="5">
        <v>1597</v>
      </c>
      <c r="B1605" s="5" t="s">
        <v>2944</v>
      </c>
      <c r="C1605" s="5" t="s">
        <v>3968</v>
      </c>
      <c r="F1605" s="179">
        <v>7.7218140000000002</v>
      </c>
      <c r="G1605" s="179">
        <v>46.420534000000004</v>
      </c>
      <c r="H1605" s="5">
        <v>2830</v>
      </c>
      <c r="J1605" s="12" t="s">
        <v>3740</v>
      </c>
      <c r="K1605" s="4" t="s">
        <v>2038</v>
      </c>
      <c r="L1605" s="5" t="s">
        <v>1261</v>
      </c>
      <c r="P1605" s="9">
        <v>9.4</v>
      </c>
      <c r="Q1605" s="65">
        <v>1.1000000000000001</v>
      </c>
      <c r="R1605" s="5">
        <v>30</v>
      </c>
      <c r="S1605" s="5" t="s">
        <v>3742</v>
      </c>
      <c r="T1605" s="5">
        <v>14.12</v>
      </c>
      <c r="V1605" s="5">
        <v>1.3</v>
      </c>
    </row>
    <row r="1606" spans="1:25">
      <c r="A1606" s="5">
        <v>1598</v>
      </c>
      <c r="B1606" s="5" t="s">
        <v>2945</v>
      </c>
      <c r="C1606" s="5" t="s">
        <v>3744</v>
      </c>
      <c r="F1606" s="179">
        <v>7.7134020000000003</v>
      </c>
      <c r="G1606" s="179">
        <v>46.429011000000003</v>
      </c>
      <c r="H1606" s="5">
        <v>2364</v>
      </c>
      <c r="J1606" s="12" t="s">
        <v>3740</v>
      </c>
      <c r="K1606" s="4" t="s">
        <v>2038</v>
      </c>
      <c r="L1606" s="5" t="s">
        <v>1261</v>
      </c>
      <c r="P1606" s="9">
        <v>10.5</v>
      </c>
      <c r="Q1606" s="65">
        <v>1.2</v>
      </c>
      <c r="R1606" s="5">
        <v>22</v>
      </c>
      <c r="S1606" s="5" t="s">
        <v>3742</v>
      </c>
      <c r="T1606" s="5">
        <v>12.63</v>
      </c>
      <c r="V1606" s="5">
        <v>2.58</v>
      </c>
      <c r="W1606" s="57">
        <v>100</v>
      </c>
    </row>
    <row r="1607" spans="1:25">
      <c r="A1607" s="5">
        <v>1599</v>
      </c>
      <c r="B1607" s="5" t="s">
        <v>2946</v>
      </c>
      <c r="C1607" s="5" t="s">
        <v>3745</v>
      </c>
      <c r="F1607" s="179">
        <v>7.7833870000000003</v>
      </c>
      <c r="G1607" s="179">
        <v>46.345880000000001</v>
      </c>
      <c r="H1607" s="5">
        <v>2700</v>
      </c>
      <c r="J1607" s="12" t="s">
        <v>3740</v>
      </c>
      <c r="K1607" s="4" t="s">
        <v>2038</v>
      </c>
      <c r="L1607" s="5" t="s">
        <v>3969</v>
      </c>
      <c r="P1607" s="9">
        <v>7.5</v>
      </c>
      <c r="Q1607" s="65">
        <v>0.5</v>
      </c>
      <c r="R1607" s="5">
        <v>25</v>
      </c>
      <c r="S1607" s="5" t="s">
        <v>3742</v>
      </c>
      <c r="T1607" s="5">
        <v>12.99</v>
      </c>
      <c r="V1607" s="5">
        <v>2.08</v>
      </c>
      <c r="W1607" s="57">
        <v>100</v>
      </c>
    </row>
    <row r="1608" spans="1:25">
      <c r="A1608" s="5">
        <v>1600</v>
      </c>
      <c r="B1608" s="5" t="s">
        <v>2710</v>
      </c>
      <c r="C1608" s="5" t="s">
        <v>3746</v>
      </c>
      <c r="F1608" s="179">
        <v>7.7890860000000002</v>
      </c>
      <c r="G1608" s="179">
        <v>46.343252999999997</v>
      </c>
      <c r="H1608" s="5">
        <v>2280</v>
      </c>
      <c r="J1608" s="12" t="s">
        <v>3740</v>
      </c>
      <c r="K1608" s="4" t="s">
        <v>2038</v>
      </c>
      <c r="L1608" s="5" t="s">
        <v>3969</v>
      </c>
      <c r="P1608" s="9">
        <v>5.9</v>
      </c>
      <c r="Q1608" s="65">
        <v>0.6</v>
      </c>
      <c r="R1608" s="5">
        <v>25</v>
      </c>
      <c r="S1608" s="5" t="s">
        <v>3742</v>
      </c>
    </row>
    <row r="1609" spans="1:25">
      <c r="A1609" s="5">
        <v>1601</v>
      </c>
      <c r="B1609" s="5" t="s">
        <v>2711</v>
      </c>
      <c r="C1609" s="5" t="s">
        <v>2926</v>
      </c>
      <c r="F1609" s="179">
        <v>8.3141130000000008</v>
      </c>
      <c r="G1609" s="179">
        <v>46.685279999999999</v>
      </c>
      <c r="H1609" s="5">
        <v>2800</v>
      </c>
      <c r="J1609" s="5" t="s">
        <v>2951</v>
      </c>
      <c r="K1609" s="4" t="s">
        <v>2038</v>
      </c>
      <c r="L1609" s="5" t="s">
        <v>2952</v>
      </c>
      <c r="M1609" s="5" t="s">
        <v>3910</v>
      </c>
      <c r="P1609" s="5">
        <v>8.6999999999999993</v>
      </c>
      <c r="Q1609" s="65">
        <v>0.8</v>
      </c>
      <c r="R1609" s="5">
        <v>22</v>
      </c>
      <c r="S1609" s="5" t="s">
        <v>3507</v>
      </c>
    </row>
    <row r="1610" spans="1:25">
      <c r="A1610" s="5">
        <v>1602</v>
      </c>
      <c r="B1610" s="5" t="s">
        <v>2712</v>
      </c>
      <c r="C1610" s="53" t="s">
        <v>3422</v>
      </c>
      <c r="F1610" s="179">
        <v>8.3137650000000001</v>
      </c>
      <c r="G1610" s="179">
        <v>46.683929999999997</v>
      </c>
      <c r="H1610" s="5">
        <v>2720</v>
      </c>
      <c r="I1610" s="5"/>
      <c r="J1610" s="5" t="s">
        <v>2951</v>
      </c>
      <c r="K1610" s="4" t="s">
        <v>856</v>
      </c>
      <c r="L1610" s="5" t="s">
        <v>786</v>
      </c>
      <c r="N1610" s="65">
        <v>11</v>
      </c>
      <c r="O1610" s="5">
        <v>1.7</v>
      </c>
      <c r="P1610" s="5">
        <v>8.6999999999999993</v>
      </c>
      <c r="Q1610" s="65">
        <v>0.9</v>
      </c>
      <c r="R1610" s="57">
        <v>22</v>
      </c>
      <c r="S1610" s="5" t="s">
        <v>3507</v>
      </c>
      <c r="Y1610" s="172"/>
    </row>
    <row r="1611" spans="1:25">
      <c r="A1611" s="5">
        <v>1603</v>
      </c>
      <c r="B1611" s="5" t="s">
        <v>2713</v>
      </c>
      <c r="C1611" s="53" t="s">
        <v>3423</v>
      </c>
      <c r="F1611" s="179">
        <v>8.3000520000000009</v>
      </c>
      <c r="G1611" s="179">
        <v>46.684710000000003</v>
      </c>
      <c r="H1611" s="5">
        <v>2200</v>
      </c>
      <c r="I1611" s="5"/>
      <c r="J1611" s="5" t="s">
        <v>5801</v>
      </c>
      <c r="K1611" s="4" t="s">
        <v>2038</v>
      </c>
      <c r="L1611" s="5" t="s">
        <v>786</v>
      </c>
      <c r="P1611" s="5">
        <v>8.6999999999999993</v>
      </c>
      <c r="Q1611" s="65">
        <v>0.8</v>
      </c>
      <c r="R1611" s="57">
        <v>22</v>
      </c>
      <c r="S1611" s="5" t="s">
        <v>3507</v>
      </c>
      <c r="Y1611" s="172"/>
    </row>
    <row r="1612" spans="1:25">
      <c r="A1612" s="5">
        <v>1604</v>
      </c>
      <c r="B1612" s="5" t="s">
        <v>2714</v>
      </c>
      <c r="C1612" s="53" t="s">
        <v>5803</v>
      </c>
      <c r="F1612" s="179">
        <v>8.2986799999999992</v>
      </c>
      <c r="G1612" s="179">
        <v>46.680680000000002</v>
      </c>
      <c r="H1612" s="5">
        <v>2103</v>
      </c>
      <c r="I1612" s="5"/>
      <c r="J1612" s="5" t="s">
        <v>5804</v>
      </c>
      <c r="K1612" s="4" t="s">
        <v>6644</v>
      </c>
      <c r="L1612" s="5" t="s">
        <v>5627</v>
      </c>
      <c r="N1612" s="65">
        <v>9.6</v>
      </c>
      <c r="O1612" s="5">
        <v>0.9</v>
      </c>
      <c r="P1612" s="5"/>
      <c r="R1612" s="57"/>
      <c r="Y1612" s="172"/>
    </row>
    <row r="1613" spans="1:25">
      <c r="A1613" s="5">
        <v>1605</v>
      </c>
      <c r="B1613" s="5" t="s">
        <v>2715</v>
      </c>
      <c r="C1613" s="53" t="s">
        <v>5800</v>
      </c>
      <c r="F1613" s="179">
        <v>8.3050029999999992</v>
      </c>
      <c r="G1613" s="179">
        <v>46.687820000000002</v>
      </c>
      <c r="H1613" s="5">
        <v>2460</v>
      </c>
      <c r="I1613" s="5"/>
      <c r="J1613" s="5" t="s">
        <v>5801</v>
      </c>
      <c r="K1613" s="4" t="s">
        <v>6644</v>
      </c>
      <c r="L1613" s="5" t="s">
        <v>5627</v>
      </c>
      <c r="N1613" s="65">
        <v>9.8000000000000007</v>
      </c>
      <c r="O1613" s="5">
        <v>0.9</v>
      </c>
      <c r="P1613" s="5"/>
      <c r="R1613" s="57"/>
      <c r="Y1613" s="172"/>
    </row>
    <row r="1614" spans="1:25">
      <c r="A1614" s="5">
        <v>1606</v>
      </c>
      <c r="B1614" s="5" t="s">
        <v>2716</v>
      </c>
      <c r="C1614" s="53" t="s">
        <v>3424</v>
      </c>
      <c r="F1614" s="179">
        <v>8.2993009999999998</v>
      </c>
      <c r="G1614" s="179">
        <v>46.678649999999998</v>
      </c>
      <c r="H1614" s="5">
        <v>2000</v>
      </c>
      <c r="I1614" s="5"/>
      <c r="J1614" s="5" t="s">
        <v>5801</v>
      </c>
      <c r="K1614" s="4" t="s">
        <v>2038</v>
      </c>
      <c r="L1614" s="5" t="s">
        <v>786</v>
      </c>
      <c r="P1614" s="5">
        <v>8.6</v>
      </c>
      <c r="Q1614" s="65">
        <v>0.7</v>
      </c>
      <c r="R1614" s="6">
        <v>22</v>
      </c>
      <c r="S1614" s="5" t="s">
        <v>3507</v>
      </c>
      <c r="Y1614" s="172"/>
    </row>
    <row r="1615" spans="1:25">
      <c r="A1615" s="5">
        <v>1607</v>
      </c>
      <c r="B1615" s="5" t="s">
        <v>2954</v>
      </c>
      <c r="C1615" s="53" t="s">
        <v>3425</v>
      </c>
      <c r="F1615" s="179">
        <v>8.2863860000000003</v>
      </c>
      <c r="G1615" s="179">
        <v>46.667720000000003</v>
      </c>
      <c r="H1615" s="5">
        <v>1505</v>
      </c>
      <c r="I1615" s="5"/>
      <c r="J1615" s="5" t="s">
        <v>2953</v>
      </c>
      <c r="K1615" s="4" t="s">
        <v>856</v>
      </c>
      <c r="L1615" s="5" t="s">
        <v>786</v>
      </c>
      <c r="N1615" s="65">
        <v>7.2</v>
      </c>
      <c r="O1615" s="5">
        <v>0.7</v>
      </c>
      <c r="P1615" s="5">
        <v>6.9</v>
      </c>
      <c r="Q1615" s="65">
        <v>0.6</v>
      </c>
      <c r="R1615" s="6">
        <v>21</v>
      </c>
      <c r="S1615" s="5" t="s">
        <v>3507</v>
      </c>
      <c r="Y1615" s="172"/>
    </row>
    <row r="1616" spans="1:25">
      <c r="A1616" s="5">
        <v>1608</v>
      </c>
      <c r="B1616" s="5" t="s">
        <v>2955</v>
      </c>
      <c r="C1616" s="53" t="s">
        <v>3426</v>
      </c>
      <c r="F1616" s="179">
        <v>8.2967530000000007</v>
      </c>
      <c r="G1616" s="179">
        <v>46.66225</v>
      </c>
      <c r="H1616" s="5">
        <v>1303</v>
      </c>
      <c r="I1616" s="5"/>
      <c r="J1616" s="5" t="s">
        <v>2953</v>
      </c>
      <c r="K1616" s="4" t="s">
        <v>2038</v>
      </c>
      <c r="L1616" s="5" t="s">
        <v>3204</v>
      </c>
      <c r="P1616" s="5">
        <v>6.7</v>
      </c>
      <c r="Q1616" s="65">
        <v>0.6</v>
      </c>
      <c r="R1616" s="6">
        <v>22</v>
      </c>
      <c r="S1616" s="5" t="s">
        <v>3507</v>
      </c>
      <c r="Y1616" s="172"/>
    </row>
    <row r="1617" spans="1:25">
      <c r="A1617" s="5">
        <v>1609</v>
      </c>
      <c r="B1617" s="5" t="s">
        <v>2956</v>
      </c>
      <c r="C1617" s="53" t="s">
        <v>5806</v>
      </c>
      <c r="F1617" s="179">
        <v>8.2992699999999999</v>
      </c>
      <c r="G1617" s="179">
        <v>46.65616</v>
      </c>
      <c r="H1617" s="5">
        <v>1210</v>
      </c>
      <c r="I1617" s="5"/>
      <c r="J1617" s="5" t="s">
        <v>5807</v>
      </c>
      <c r="K1617" s="4" t="s">
        <v>6644</v>
      </c>
      <c r="L1617" s="5" t="s">
        <v>5808</v>
      </c>
      <c r="N1617" s="65">
        <v>7.4</v>
      </c>
      <c r="O1617" s="5">
        <v>0.7</v>
      </c>
      <c r="P1617" s="5"/>
      <c r="R1617" s="6"/>
      <c r="Y1617" s="172"/>
    </row>
    <row r="1618" spans="1:25">
      <c r="A1618" s="5">
        <v>1610</v>
      </c>
      <c r="B1618" s="5" t="s">
        <v>2957</v>
      </c>
      <c r="C1618" s="53" t="s">
        <v>3427</v>
      </c>
      <c r="F1618" s="179">
        <v>8.2972640000000002</v>
      </c>
      <c r="G1618" s="179">
        <v>46.65325</v>
      </c>
      <c r="H1618" s="5">
        <v>1095</v>
      </c>
      <c r="I1618" s="5"/>
      <c r="J1618" s="5" t="s">
        <v>3206</v>
      </c>
      <c r="K1618" s="4" t="s">
        <v>2038</v>
      </c>
      <c r="L1618" s="5" t="s">
        <v>3207</v>
      </c>
      <c r="M1618" s="5" t="s">
        <v>3208</v>
      </c>
      <c r="P1618" s="5">
        <v>8.3000000000000007</v>
      </c>
      <c r="Q1618" s="65">
        <v>1.3</v>
      </c>
      <c r="R1618" s="6">
        <v>7</v>
      </c>
      <c r="S1618" s="5" t="s">
        <v>3507</v>
      </c>
      <c r="Y1618" s="172"/>
    </row>
    <row r="1619" spans="1:25">
      <c r="A1619" s="5">
        <v>1611</v>
      </c>
      <c r="B1619" s="5" t="s">
        <v>2958</v>
      </c>
      <c r="C1619" s="53" t="s">
        <v>3428</v>
      </c>
      <c r="F1619" s="179">
        <v>8.2696570000000005</v>
      </c>
      <c r="G1619" s="179">
        <v>46.663350000000001</v>
      </c>
      <c r="H1619" s="5">
        <v>1000</v>
      </c>
      <c r="I1619" s="5"/>
      <c r="J1619" s="5" t="s">
        <v>4757</v>
      </c>
      <c r="K1619" s="4" t="s">
        <v>2038</v>
      </c>
      <c r="L1619" s="5" t="s">
        <v>786</v>
      </c>
      <c r="P1619" s="5">
        <v>7.4</v>
      </c>
      <c r="Q1619" s="65">
        <v>0.7</v>
      </c>
      <c r="R1619" s="6">
        <v>22</v>
      </c>
      <c r="S1619" s="5" t="s">
        <v>3507</v>
      </c>
      <c r="Y1619" s="172"/>
    </row>
    <row r="1620" spans="1:25">
      <c r="A1620" s="5">
        <v>1612</v>
      </c>
      <c r="B1620" s="5" t="s">
        <v>3214</v>
      </c>
      <c r="C1620" s="53" t="s">
        <v>3429</v>
      </c>
      <c r="F1620" s="179">
        <v>8.2684200000000008</v>
      </c>
      <c r="G1620" s="179">
        <v>46.667859999999997</v>
      </c>
      <c r="H1620" s="5">
        <v>900</v>
      </c>
      <c r="I1620" s="5"/>
      <c r="J1620" s="5" t="s">
        <v>4757</v>
      </c>
      <c r="K1620" s="4" t="s">
        <v>2038</v>
      </c>
      <c r="L1620" s="5" t="s">
        <v>3209</v>
      </c>
      <c r="M1620" s="5" t="s">
        <v>3910</v>
      </c>
      <c r="P1620" s="5">
        <v>6.1</v>
      </c>
      <c r="Q1620" s="65">
        <v>0.6</v>
      </c>
      <c r="R1620" s="6">
        <v>21</v>
      </c>
      <c r="S1620" s="5" t="s">
        <v>3507</v>
      </c>
      <c r="Y1620" s="172"/>
    </row>
    <row r="1621" spans="1:25">
      <c r="A1621" s="5">
        <v>1613</v>
      </c>
      <c r="B1621" s="5" t="s">
        <v>3215</v>
      </c>
      <c r="C1621" s="53" t="s">
        <v>3430</v>
      </c>
      <c r="F1621" s="179">
        <v>8.2532219999999992</v>
      </c>
      <c r="G1621" s="179">
        <v>46.678310000000003</v>
      </c>
      <c r="H1621" s="5">
        <v>780</v>
      </c>
      <c r="I1621" s="5"/>
      <c r="J1621" s="5" t="s">
        <v>4757</v>
      </c>
      <c r="K1621" s="4" t="s">
        <v>2038</v>
      </c>
      <c r="L1621" s="5" t="s">
        <v>3210</v>
      </c>
      <c r="M1621" s="5" t="s">
        <v>2053</v>
      </c>
      <c r="P1621" s="5">
        <v>7.3</v>
      </c>
      <c r="Q1621" s="65">
        <v>0.7</v>
      </c>
      <c r="R1621" s="6">
        <v>19</v>
      </c>
      <c r="S1621" s="5" t="s">
        <v>3507</v>
      </c>
      <c r="Y1621" s="172"/>
    </row>
    <row r="1622" spans="1:25">
      <c r="A1622" s="5">
        <v>1614</v>
      </c>
      <c r="B1622" s="5" t="s">
        <v>3216</v>
      </c>
      <c r="C1622" s="53" t="s">
        <v>3431</v>
      </c>
      <c r="F1622" s="179">
        <v>8.4470089999999995</v>
      </c>
      <c r="G1622" s="179">
        <v>46.329050000000002</v>
      </c>
      <c r="H1622" s="5">
        <v>2400</v>
      </c>
      <c r="I1622" s="5"/>
      <c r="J1622" s="5" t="s">
        <v>3211</v>
      </c>
      <c r="K1622" s="4" t="s">
        <v>2038</v>
      </c>
      <c r="L1622" s="5" t="s">
        <v>3205</v>
      </c>
      <c r="M1622" s="5" t="s">
        <v>3446</v>
      </c>
      <c r="P1622" s="5">
        <v>6.2</v>
      </c>
      <c r="Q1622" s="65">
        <v>1</v>
      </c>
      <c r="R1622" s="6">
        <v>23</v>
      </c>
      <c r="S1622" s="5" t="s">
        <v>3507</v>
      </c>
      <c r="Y1622" s="172"/>
    </row>
    <row r="1623" spans="1:25">
      <c r="A1623" s="5">
        <v>1615</v>
      </c>
      <c r="B1623" s="5" t="s">
        <v>3217</v>
      </c>
      <c r="C1623" s="53" t="s">
        <v>3432</v>
      </c>
      <c r="F1623" s="179">
        <v>8.4480120000000003</v>
      </c>
      <c r="G1623" s="179">
        <v>46.330620000000003</v>
      </c>
      <c r="H1623" s="5">
        <v>2280</v>
      </c>
      <c r="I1623" s="5"/>
      <c r="J1623" s="5" t="s">
        <v>3211</v>
      </c>
      <c r="K1623" s="4" t="s">
        <v>2038</v>
      </c>
      <c r="L1623" s="5" t="s">
        <v>3447</v>
      </c>
      <c r="P1623" s="5">
        <v>4.5</v>
      </c>
      <c r="Q1623" s="65">
        <v>0.7</v>
      </c>
      <c r="R1623" s="6">
        <v>22</v>
      </c>
      <c r="S1623" s="5" t="s">
        <v>3507</v>
      </c>
      <c r="Y1623" s="172"/>
    </row>
    <row r="1624" spans="1:25">
      <c r="A1624" s="5">
        <v>1616</v>
      </c>
      <c r="B1624" s="5" t="s">
        <v>3218</v>
      </c>
      <c r="C1624" s="53" t="s">
        <v>3433</v>
      </c>
      <c r="F1624" s="179">
        <v>8.4493939999999998</v>
      </c>
      <c r="G1624" s="179">
        <v>46.335099999999997</v>
      </c>
      <c r="H1624" s="5">
        <v>1993</v>
      </c>
      <c r="I1624" s="5"/>
      <c r="J1624" s="5" t="s">
        <v>3211</v>
      </c>
      <c r="K1624" s="4" t="s">
        <v>2038</v>
      </c>
      <c r="L1624" s="5" t="s">
        <v>3204</v>
      </c>
      <c r="P1624" s="5">
        <v>4.5999999999999996</v>
      </c>
      <c r="Q1624" s="65">
        <v>0.7</v>
      </c>
      <c r="R1624" s="6">
        <v>21</v>
      </c>
      <c r="S1624" s="5" t="s">
        <v>3507</v>
      </c>
      <c r="Y1624" s="172"/>
    </row>
    <row r="1625" spans="1:25">
      <c r="A1625" s="5">
        <v>1617</v>
      </c>
      <c r="B1625" s="5" t="s">
        <v>3219</v>
      </c>
      <c r="C1625" s="53" t="s">
        <v>5810</v>
      </c>
      <c r="F1625" s="179">
        <v>8.4370740000000009</v>
      </c>
      <c r="G1625" s="179">
        <v>46.336109999999998</v>
      </c>
      <c r="H1625" s="5">
        <v>1625</v>
      </c>
      <c r="I1625" s="5"/>
      <c r="J1625" s="5" t="s">
        <v>5811</v>
      </c>
      <c r="K1625" s="4" t="s">
        <v>6644</v>
      </c>
      <c r="L1625" s="5" t="s">
        <v>5627</v>
      </c>
      <c r="N1625" s="65">
        <v>6.7</v>
      </c>
      <c r="O1625" s="5">
        <v>3.4</v>
      </c>
      <c r="P1625" s="5"/>
      <c r="R1625" s="6"/>
      <c r="Y1625" s="172"/>
    </row>
    <row r="1626" spans="1:25">
      <c r="A1626" s="5">
        <v>1618</v>
      </c>
      <c r="B1626" s="5" t="s">
        <v>3220</v>
      </c>
      <c r="C1626" s="53" t="s">
        <v>3434</v>
      </c>
      <c r="F1626" s="179">
        <v>8.4419430000000002</v>
      </c>
      <c r="G1626" s="179">
        <v>46.336069999999999</v>
      </c>
      <c r="H1626" s="5">
        <v>1740</v>
      </c>
      <c r="I1626" s="5"/>
      <c r="J1626" s="5" t="s">
        <v>3211</v>
      </c>
      <c r="K1626" s="4" t="s">
        <v>2038</v>
      </c>
      <c r="L1626" s="5" t="s">
        <v>3209</v>
      </c>
      <c r="M1626" s="5" t="s">
        <v>3910</v>
      </c>
      <c r="P1626" s="5">
        <v>3.5</v>
      </c>
      <c r="Q1626" s="65">
        <v>0.7</v>
      </c>
      <c r="R1626" s="6">
        <v>16</v>
      </c>
      <c r="S1626" s="5" t="s">
        <v>3507</v>
      </c>
      <c r="Y1626" s="172"/>
    </row>
    <row r="1627" spans="1:25">
      <c r="A1627" s="5">
        <v>1619</v>
      </c>
      <c r="B1627" s="5" t="s">
        <v>3221</v>
      </c>
      <c r="C1627" s="53" t="s">
        <v>3435</v>
      </c>
      <c r="F1627" s="179">
        <v>8.4174000000000007</v>
      </c>
      <c r="G1627" s="179">
        <v>46.325490000000002</v>
      </c>
      <c r="H1627" s="5">
        <v>1365</v>
      </c>
      <c r="I1627" s="5"/>
      <c r="J1627" s="5" t="s">
        <v>3448</v>
      </c>
      <c r="K1627" s="4" t="s">
        <v>856</v>
      </c>
      <c r="L1627" s="5" t="s">
        <v>3449</v>
      </c>
      <c r="M1627" s="5" t="s">
        <v>3450</v>
      </c>
      <c r="N1627" s="65">
        <v>3.9</v>
      </c>
      <c r="O1627" s="5">
        <v>0.7</v>
      </c>
      <c r="P1627" s="5">
        <v>5.0999999999999996</v>
      </c>
      <c r="Q1627" s="65">
        <v>1</v>
      </c>
      <c r="R1627" s="6">
        <v>21</v>
      </c>
      <c r="S1627" s="5" t="s">
        <v>3507</v>
      </c>
      <c r="Y1627" s="172"/>
    </row>
    <row r="1628" spans="1:25">
      <c r="A1628" s="5">
        <v>1620</v>
      </c>
      <c r="B1628" s="5" t="s">
        <v>3222</v>
      </c>
      <c r="C1628" s="53" t="s">
        <v>5587</v>
      </c>
      <c r="F1628" s="179">
        <v>8.4152489999999993</v>
      </c>
      <c r="G1628" s="179">
        <v>46.332259999999998</v>
      </c>
      <c r="H1628" s="5">
        <v>1095</v>
      </c>
      <c r="I1628" s="5"/>
      <c r="J1628" s="5" t="s">
        <v>5588</v>
      </c>
      <c r="K1628" s="4" t="s">
        <v>6644</v>
      </c>
      <c r="L1628" s="5" t="s">
        <v>5820</v>
      </c>
      <c r="N1628" s="65">
        <v>5.4</v>
      </c>
      <c r="O1628" s="5">
        <v>1.7</v>
      </c>
      <c r="P1628" s="5"/>
      <c r="R1628" s="6"/>
      <c r="Y1628" s="172"/>
    </row>
    <row r="1629" spans="1:25">
      <c r="A1629" s="5">
        <v>1621</v>
      </c>
      <c r="B1629" s="5" t="s">
        <v>3223</v>
      </c>
      <c r="C1629" s="53" t="s">
        <v>3190</v>
      </c>
      <c r="F1629" s="179">
        <v>8.4300789999999992</v>
      </c>
      <c r="G1629" s="179">
        <v>46.344270000000002</v>
      </c>
      <c r="H1629" s="5">
        <v>1240</v>
      </c>
      <c r="I1629" s="5"/>
      <c r="J1629" s="5" t="s">
        <v>3211</v>
      </c>
      <c r="K1629" s="4" t="s">
        <v>2038</v>
      </c>
      <c r="L1629" s="5" t="s">
        <v>3452</v>
      </c>
      <c r="M1629" s="5" t="s">
        <v>3451</v>
      </c>
      <c r="P1629" s="5">
        <v>3.7</v>
      </c>
      <c r="Q1629" s="65">
        <v>0.7</v>
      </c>
      <c r="R1629" s="6">
        <v>20</v>
      </c>
      <c r="S1629" s="5" t="s">
        <v>3507</v>
      </c>
      <c r="Y1629" s="172"/>
    </row>
    <row r="1630" spans="1:25">
      <c r="A1630" s="5">
        <v>1622</v>
      </c>
      <c r="B1630" s="5" t="s">
        <v>3224</v>
      </c>
      <c r="C1630" s="53" t="s">
        <v>3191</v>
      </c>
      <c r="F1630" s="179">
        <v>8.4162789999999994</v>
      </c>
      <c r="G1630" s="179">
        <v>46.335389999999997</v>
      </c>
      <c r="H1630" s="5">
        <v>1020</v>
      </c>
      <c r="I1630" s="5"/>
      <c r="J1630" s="5" t="s">
        <v>3449</v>
      </c>
      <c r="K1630" s="4" t="s">
        <v>2038</v>
      </c>
      <c r="L1630" s="5" t="s">
        <v>3453</v>
      </c>
      <c r="M1630" s="5" t="s">
        <v>3454</v>
      </c>
      <c r="P1630" s="5">
        <v>4.5</v>
      </c>
      <c r="Q1630" s="65">
        <v>0.9</v>
      </c>
      <c r="R1630" s="6">
        <v>20</v>
      </c>
      <c r="S1630" s="5" t="s">
        <v>3507</v>
      </c>
      <c r="Y1630" s="172"/>
    </row>
    <row r="1631" spans="1:25">
      <c r="A1631" s="5">
        <v>1623</v>
      </c>
      <c r="B1631" s="5" t="s">
        <v>3484</v>
      </c>
      <c r="C1631" s="53" t="s">
        <v>3192</v>
      </c>
      <c r="F1631" s="179">
        <v>8.3941149999999993</v>
      </c>
      <c r="G1631" s="179">
        <v>46.330640000000002</v>
      </c>
      <c r="H1631" s="5">
        <v>895</v>
      </c>
      <c r="I1631" s="5"/>
      <c r="J1631" s="5" t="s">
        <v>3455</v>
      </c>
      <c r="K1631" s="4" t="s">
        <v>856</v>
      </c>
      <c r="L1631" s="5" t="s">
        <v>786</v>
      </c>
      <c r="N1631" s="65">
        <v>3.4</v>
      </c>
      <c r="O1631" s="5">
        <v>0.3</v>
      </c>
      <c r="P1631" s="5">
        <v>4.8</v>
      </c>
      <c r="Q1631" s="65">
        <v>0.7</v>
      </c>
      <c r="R1631" s="6">
        <v>21</v>
      </c>
      <c r="S1631" s="5" t="s">
        <v>3507</v>
      </c>
      <c r="Y1631" s="172"/>
    </row>
    <row r="1632" spans="1:25">
      <c r="A1632" s="5">
        <v>1624</v>
      </c>
      <c r="B1632" s="5" t="s">
        <v>3724</v>
      </c>
      <c r="C1632" s="53" t="s">
        <v>3193</v>
      </c>
      <c r="F1632" s="179">
        <v>8.225759</v>
      </c>
      <c r="G1632" s="179">
        <v>46.699640000000002</v>
      </c>
      <c r="H1632" s="5">
        <v>640</v>
      </c>
      <c r="I1632" s="5"/>
      <c r="J1632" s="5" t="s">
        <v>3456</v>
      </c>
      <c r="K1632" s="4" t="s">
        <v>2038</v>
      </c>
      <c r="L1632" s="5" t="s">
        <v>3451</v>
      </c>
      <c r="M1632" s="5" t="s">
        <v>2053</v>
      </c>
      <c r="P1632" s="5">
        <v>7.7</v>
      </c>
      <c r="Q1632" s="65">
        <v>0.8</v>
      </c>
      <c r="R1632" s="6">
        <v>20</v>
      </c>
      <c r="S1632" s="5" t="s">
        <v>3507</v>
      </c>
      <c r="Y1632" s="172"/>
    </row>
    <row r="1633" spans="1:25">
      <c r="A1633" s="5">
        <v>1625</v>
      </c>
      <c r="B1633" s="5" t="s">
        <v>3725</v>
      </c>
      <c r="C1633" s="53" t="s">
        <v>3194</v>
      </c>
      <c r="F1633" s="179">
        <v>8.2286739999999998</v>
      </c>
      <c r="G1633" s="179">
        <v>46.69782</v>
      </c>
      <c r="H1633" s="5">
        <v>770</v>
      </c>
      <c r="I1633" s="5"/>
      <c r="J1633" s="5" t="s">
        <v>3457</v>
      </c>
      <c r="K1633" s="4" t="s">
        <v>2038</v>
      </c>
      <c r="L1633" s="5" t="s">
        <v>3458</v>
      </c>
      <c r="M1633" s="5" t="s">
        <v>3205</v>
      </c>
      <c r="P1633" s="5">
        <v>7.9</v>
      </c>
      <c r="Q1633" s="65">
        <v>0.8</v>
      </c>
      <c r="R1633" s="6">
        <v>20</v>
      </c>
      <c r="S1633" s="5" t="s">
        <v>3507</v>
      </c>
      <c r="Y1633" s="172"/>
    </row>
    <row r="1634" spans="1:25">
      <c r="A1634" s="5">
        <v>1626</v>
      </c>
      <c r="B1634" s="5" t="s">
        <v>3726</v>
      </c>
      <c r="C1634" s="53" t="s">
        <v>3195</v>
      </c>
      <c r="F1634" s="179">
        <v>8.2001369999999998</v>
      </c>
      <c r="G1634" s="179">
        <v>46.667659999999998</v>
      </c>
      <c r="H1634" s="5">
        <v>1005</v>
      </c>
      <c r="I1634" s="5"/>
      <c r="J1634" s="5" t="s">
        <v>3459</v>
      </c>
      <c r="K1634" s="4" t="s">
        <v>2038</v>
      </c>
      <c r="L1634" s="5" t="s">
        <v>3460</v>
      </c>
      <c r="M1634" s="5" t="s">
        <v>3690</v>
      </c>
      <c r="P1634" s="5">
        <v>6.2</v>
      </c>
      <c r="Q1634" s="65">
        <v>1</v>
      </c>
      <c r="R1634" s="6">
        <v>6</v>
      </c>
      <c r="S1634" s="5" t="s">
        <v>3507</v>
      </c>
      <c r="Y1634" s="172"/>
    </row>
    <row r="1635" spans="1:25">
      <c r="A1635" s="5">
        <v>1627</v>
      </c>
      <c r="B1635" s="5" t="s">
        <v>3727</v>
      </c>
      <c r="C1635" s="53" t="s">
        <v>3196</v>
      </c>
      <c r="F1635" s="179">
        <v>8.2030770000000004</v>
      </c>
      <c r="G1635" s="179">
        <v>46.667639999999999</v>
      </c>
      <c r="H1635" s="5">
        <v>905</v>
      </c>
      <c r="I1635" s="5"/>
      <c r="J1635" s="5" t="s">
        <v>3459</v>
      </c>
      <c r="K1635" s="4" t="s">
        <v>2038</v>
      </c>
      <c r="L1635" s="5" t="s">
        <v>3460</v>
      </c>
      <c r="M1635" s="5" t="s">
        <v>3204</v>
      </c>
      <c r="P1635" s="5">
        <v>6.6</v>
      </c>
      <c r="Q1635" s="65">
        <v>0.6</v>
      </c>
      <c r="R1635" s="6">
        <v>21</v>
      </c>
      <c r="S1635" s="5" t="s">
        <v>3507</v>
      </c>
      <c r="Y1635" s="172"/>
    </row>
    <row r="1636" spans="1:25">
      <c r="A1636" s="5">
        <v>1628</v>
      </c>
      <c r="B1636" s="5" t="s">
        <v>3487</v>
      </c>
      <c r="C1636" s="53" t="s">
        <v>2939</v>
      </c>
      <c r="F1636" s="179">
        <v>8.1981680000000008</v>
      </c>
      <c r="G1636" s="179">
        <v>46.667000000000002</v>
      </c>
      <c r="H1636" s="5">
        <v>1110</v>
      </c>
      <c r="J1636" s="5" t="s">
        <v>3459</v>
      </c>
      <c r="K1636" s="4" t="s">
        <v>2038</v>
      </c>
      <c r="L1636" s="5" t="s">
        <v>3460</v>
      </c>
      <c r="M1636" s="5" t="s">
        <v>786</v>
      </c>
      <c r="P1636" s="5">
        <v>6.9</v>
      </c>
      <c r="Q1636" s="65">
        <v>0.7</v>
      </c>
      <c r="R1636" s="6">
        <v>19</v>
      </c>
      <c r="S1636" s="5" t="s">
        <v>3507</v>
      </c>
      <c r="Y1636" s="172"/>
    </row>
    <row r="1637" spans="1:25">
      <c r="A1637" s="5">
        <v>1629</v>
      </c>
      <c r="B1637" s="5" t="s">
        <v>3488</v>
      </c>
      <c r="C1637" s="53" t="s">
        <v>2940</v>
      </c>
      <c r="F1637" s="179">
        <v>8.3027250000000006</v>
      </c>
      <c r="G1637" s="179">
        <v>46.627119999999998</v>
      </c>
      <c r="H1637" s="5">
        <v>1240</v>
      </c>
      <c r="J1637" s="5" t="s">
        <v>3905</v>
      </c>
      <c r="K1637" s="4" t="s">
        <v>2038</v>
      </c>
      <c r="M1637" s="5" t="s">
        <v>786</v>
      </c>
      <c r="P1637" s="5">
        <v>7.3</v>
      </c>
      <c r="Q1637" s="65">
        <v>2.2999999999999998</v>
      </c>
      <c r="R1637" s="6">
        <v>6</v>
      </c>
      <c r="S1637" s="5" t="s">
        <v>3507</v>
      </c>
      <c r="Y1637" s="172"/>
    </row>
    <row r="1638" spans="1:25">
      <c r="A1638" s="5">
        <v>1630</v>
      </c>
      <c r="B1638" s="5" t="s">
        <v>3489</v>
      </c>
      <c r="C1638" s="53" t="s">
        <v>2941</v>
      </c>
      <c r="F1638" s="179">
        <v>8.3353570000000001</v>
      </c>
      <c r="G1638" s="179">
        <v>46.567270000000001</v>
      </c>
      <c r="H1638" s="5">
        <v>2005</v>
      </c>
      <c r="J1638" s="9" t="s">
        <v>5757</v>
      </c>
      <c r="K1638" s="4" t="s">
        <v>2038</v>
      </c>
      <c r="L1638" s="5" t="s">
        <v>3209</v>
      </c>
      <c r="M1638" s="5" t="s">
        <v>3910</v>
      </c>
      <c r="P1638" s="5">
        <v>7.9</v>
      </c>
      <c r="Q1638" s="65">
        <v>1.6</v>
      </c>
      <c r="R1638" s="6">
        <v>10</v>
      </c>
      <c r="S1638" s="5" t="s">
        <v>3507</v>
      </c>
      <c r="Y1638" s="172"/>
    </row>
    <row r="1639" spans="1:25">
      <c r="A1639" s="5">
        <v>1631</v>
      </c>
      <c r="B1639" s="5" t="s">
        <v>3490</v>
      </c>
      <c r="C1639" s="53" t="s">
        <v>2942</v>
      </c>
      <c r="F1639" s="179">
        <v>8.3570949999999993</v>
      </c>
      <c r="G1639" s="179">
        <v>46.5608</v>
      </c>
      <c r="H1639" s="5">
        <v>1790</v>
      </c>
      <c r="J1639" s="9" t="s">
        <v>3691</v>
      </c>
      <c r="K1639" s="4" t="s">
        <v>2038</v>
      </c>
      <c r="L1639" s="5" t="s">
        <v>3209</v>
      </c>
      <c r="M1639" s="5" t="s">
        <v>3910</v>
      </c>
      <c r="P1639" s="5">
        <v>7.1</v>
      </c>
      <c r="Q1639" s="65">
        <v>0.9</v>
      </c>
      <c r="R1639" s="6">
        <v>17</v>
      </c>
      <c r="S1639" s="5" t="s">
        <v>3507</v>
      </c>
      <c r="Y1639" s="172"/>
    </row>
    <row r="1640" spans="1:25">
      <c r="A1640" s="5">
        <v>1632</v>
      </c>
      <c r="B1640" s="5" t="s">
        <v>3491</v>
      </c>
      <c r="C1640" s="53" t="s">
        <v>2943</v>
      </c>
      <c r="F1640" s="179">
        <v>8.3544330000000002</v>
      </c>
      <c r="G1640" s="179">
        <v>46.538330000000002</v>
      </c>
      <c r="H1640" s="5">
        <v>1405</v>
      </c>
      <c r="J1640" s="9" t="s">
        <v>3692</v>
      </c>
      <c r="K1640" s="4" t="s">
        <v>2038</v>
      </c>
      <c r="L1640" s="5" t="s">
        <v>3693</v>
      </c>
      <c r="M1640" s="5" t="s">
        <v>3694</v>
      </c>
      <c r="P1640" s="5">
        <v>4.5999999999999996</v>
      </c>
      <c r="Q1640" s="65">
        <v>0.9</v>
      </c>
      <c r="R1640" s="6">
        <v>15</v>
      </c>
      <c r="S1640" s="5" t="s">
        <v>3507</v>
      </c>
      <c r="Y1640" s="172"/>
    </row>
    <row r="1641" spans="1:25">
      <c r="A1641" s="5">
        <v>1633</v>
      </c>
      <c r="B1641" s="5" t="s">
        <v>3492</v>
      </c>
      <c r="C1641" s="53" t="s">
        <v>3200</v>
      </c>
      <c r="F1641" s="179">
        <v>8.3865970000000001</v>
      </c>
      <c r="G1641" s="179">
        <v>46.476660000000003</v>
      </c>
      <c r="H1641" s="5">
        <v>2485</v>
      </c>
      <c r="J1641" s="9" t="s">
        <v>3695</v>
      </c>
      <c r="K1641" s="4" t="s">
        <v>2038</v>
      </c>
      <c r="L1641" s="5" t="s">
        <v>3205</v>
      </c>
      <c r="M1641" s="5" t="s">
        <v>3910</v>
      </c>
      <c r="P1641" s="5">
        <v>6.1</v>
      </c>
      <c r="Q1641" s="65">
        <v>0.9</v>
      </c>
      <c r="R1641" s="6">
        <v>25</v>
      </c>
      <c r="S1641" s="5" t="s">
        <v>3507</v>
      </c>
      <c r="Y1641" s="172"/>
    </row>
    <row r="1642" spans="1:25">
      <c r="A1642" s="5">
        <v>1634</v>
      </c>
      <c r="B1642" s="5" t="s">
        <v>3493</v>
      </c>
      <c r="C1642" s="53" t="s">
        <v>3201</v>
      </c>
      <c r="F1642" s="179">
        <v>8.4144699999999997</v>
      </c>
      <c r="G1642" s="179">
        <v>46.415480000000002</v>
      </c>
      <c r="H1642" s="5">
        <v>1720</v>
      </c>
      <c r="J1642" s="9" t="s">
        <v>3696</v>
      </c>
      <c r="K1642" s="4" t="s">
        <v>2038</v>
      </c>
      <c r="L1642" s="5" t="s">
        <v>3921</v>
      </c>
      <c r="M1642" s="5" t="s">
        <v>3449</v>
      </c>
      <c r="P1642" s="5">
        <v>6.4</v>
      </c>
      <c r="Q1642" s="65">
        <v>1</v>
      </c>
      <c r="R1642" s="6">
        <v>20</v>
      </c>
      <c r="S1642" s="5" t="s">
        <v>3507</v>
      </c>
      <c r="Y1642" s="172"/>
    </row>
    <row r="1643" spans="1:25">
      <c r="A1643" s="5">
        <v>1635</v>
      </c>
      <c r="B1643" s="5" t="s">
        <v>3494</v>
      </c>
      <c r="C1643" s="53" t="s">
        <v>2947</v>
      </c>
      <c r="F1643" s="179">
        <v>8.3751619999999996</v>
      </c>
      <c r="G1643" s="179">
        <v>46.30471</v>
      </c>
      <c r="H1643" s="5">
        <v>805</v>
      </c>
      <c r="J1643" s="9" t="s">
        <v>3922</v>
      </c>
      <c r="K1643" s="4" t="s">
        <v>2038</v>
      </c>
      <c r="L1643" s="5" t="s">
        <v>3923</v>
      </c>
      <c r="M1643" s="5" t="s">
        <v>786</v>
      </c>
      <c r="P1643" s="5">
        <v>3.4</v>
      </c>
      <c r="Q1643" s="65">
        <v>0.5</v>
      </c>
      <c r="R1643" s="6">
        <v>17</v>
      </c>
      <c r="S1643" s="5" t="s">
        <v>3507</v>
      </c>
      <c r="Y1643" s="172"/>
    </row>
    <row r="1644" spans="1:25">
      <c r="A1644" s="5">
        <v>1636</v>
      </c>
      <c r="B1644" s="5" t="s">
        <v>3495</v>
      </c>
      <c r="C1644" s="5" t="s">
        <v>2948</v>
      </c>
      <c r="F1644" s="179">
        <v>8.354082</v>
      </c>
      <c r="G1644" s="179">
        <v>46.286209999999997</v>
      </c>
      <c r="H1644" s="5">
        <v>760</v>
      </c>
      <c r="J1644" s="9" t="s">
        <v>3902</v>
      </c>
      <c r="K1644" s="4" t="s">
        <v>2038</v>
      </c>
      <c r="L1644" s="5" t="s">
        <v>3209</v>
      </c>
      <c r="M1644" s="5" t="s">
        <v>3910</v>
      </c>
      <c r="P1644" s="5">
        <v>2.5</v>
      </c>
      <c r="Q1644" s="65">
        <v>0.5</v>
      </c>
      <c r="R1644" s="5">
        <v>23</v>
      </c>
      <c r="S1644" s="5" t="s">
        <v>3507</v>
      </c>
      <c r="Y1644" s="172"/>
    </row>
    <row r="1645" spans="1:25">
      <c r="A1645" s="5">
        <v>1637</v>
      </c>
      <c r="B1645" s="5" t="s">
        <v>3496</v>
      </c>
      <c r="C1645" s="5" t="s">
        <v>2949</v>
      </c>
      <c r="F1645" s="179">
        <v>8.3254970000000004</v>
      </c>
      <c r="G1645" s="179">
        <v>46.244160000000001</v>
      </c>
      <c r="H1645" s="5">
        <v>520</v>
      </c>
      <c r="J1645" s="9" t="s">
        <v>1197</v>
      </c>
      <c r="K1645" s="4" t="s">
        <v>2038</v>
      </c>
      <c r="L1645" s="5" t="s">
        <v>3690</v>
      </c>
      <c r="P1645" s="5">
        <v>4.0999999999999996</v>
      </c>
      <c r="Q1645" s="65">
        <v>1.1000000000000001</v>
      </c>
      <c r="R1645" s="5">
        <v>21</v>
      </c>
      <c r="S1645" s="5" t="s">
        <v>3507</v>
      </c>
      <c r="Y1645" s="172"/>
    </row>
    <row r="1646" spans="1:25">
      <c r="A1646" s="5">
        <v>1638</v>
      </c>
      <c r="B1646" s="5" t="s">
        <v>3497</v>
      </c>
      <c r="C1646" s="5" t="s">
        <v>2950</v>
      </c>
      <c r="F1646" s="179">
        <v>8.3231339999999996</v>
      </c>
      <c r="G1646" s="179">
        <v>46.1785</v>
      </c>
      <c r="H1646" s="5">
        <v>370</v>
      </c>
      <c r="J1646" s="9" t="s">
        <v>3903</v>
      </c>
      <c r="K1646" s="4" t="s">
        <v>2038</v>
      </c>
      <c r="L1646" s="5" t="s">
        <v>3904</v>
      </c>
      <c r="M1646" s="5" t="s">
        <v>786</v>
      </c>
      <c r="P1646" s="5">
        <v>3.9</v>
      </c>
      <c r="Q1646" s="65">
        <v>0.6</v>
      </c>
      <c r="R1646" s="5">
        <v>25</v>
      </c>
      <c r="S1646" s="5" t="s">
        <v>3507</v>
      </c>
      <c r="Y1646" s="172"/>
    </row>
    <row r="1647" spans="1:25">
      <c r="A1647" s="5">
        <v>1639</v>
      </c>
      <c r="B1647" s="5" t="s">
        <v>3498</v>
      </c>
      <c r="C1647" s="5" t="s">
        <v>3012</v>
      </c>
      <c r="D1647" s="5">
        <v>427940</v>
      </c>
      <c r="E1647" s="5">
        <v>5127068</v>
      </c>
      <c r="F1647" s="194">
        <v>8.0644222629000009</v>
      </c>
      <c r="G1647" s="194">
        <v>46.293360401500003</v>
      </c>
      <c r="H1647" s="6">
        <v>682</v>
      </c>
      <c r="I1647" s="62"/>
      <c r="J1647" s="5" t="s">
        <v>3013</v>
      </c>
      <c r="K1647" s="4" t="s">
        <v>2038</v>
      </c>
      <c r="M1647" s="5" t="s">
        <v>3014</v>
      </c>
      <c r="P1647" s="65">
        <v>6.1</v>
      </c>
      <c r="Q1647" s="65">
        <v>1.2</v>
      </c>
      <c r="R1647" s="5">
        <v>18</v>
      </c>
      <c r="S1647" s="5" t="s">
        <v>2519</v>
      </c>
      <c r="Y1647" s="172"/>
    </row>
    <row r="1648" spans="1:25">
      <c r="A1648" s="5">
        <v>1640</v>
      </c>
      <c r="B1648" s="5" t="s">
        <v>3257</v>
      </c>
      <c r="C1648" s="5" t="s">
        <v>2520</v>
      </c>
      <c r="D1648" s="5">
        <v>432707</v>
      </c>
      <c r="E1648" s="5">
        <v>5123259</v>
      </c>
      <c r="F1648" s="194">
        <v>8.1268507853299994</v>
      </c>
      <c r="G1648" s="194">
        <v>46.2595733972</v>
      </c>
      <c r="H1648" s="6">
        <v>675</v>
      </c>
      <c r="I1648" s="62"/>
      <c r="J1648" s="5" t="s">
        <v>3013</v>
      </c>
      <c r="K1648" s="4" t="s">
        <v>2038</v>
      </c>
      <c r="M1648" s="5" t="s">
        <v>4957</v>
      </c>
      <c r="P1648" s="65">
        <v>7.1</v>
      </c>
      <c r="Q1648" s="65">
        <v>1.2</v>
      </c>
      <c r="R1648" s="5">
        <v>20</v>
      </c>
      <c r="S1648" s="5" t="s">
        <v>2519</v>
      </c>
      <c r="Y1648" s="172"/>
    </row>
    <row r="1649" spans="1:25">
      <c r="A1649" s="5">
        <v>1641</v>
      </c>
      <c r="B1649" s="5" t="s">
        <v>3263</v>
      </c>
      <c r="C1649" s="5" t="s">
        <v>2521</v>
      </c>
      <c r="D1649" s="5">
        <v>433199</v>
      </c>
      <c r="E1649" s="5">
        <v>5122273</v>
      </c>
      <c r="F1649" s="194">
        <v>8.1333736972300006</v>
      </c>
      <c r="G1649" s="194">
        <v>46.250749044599999</v>
      </c>
      <c r="H1649" s="6">
        <v>674</v>
      </c>
      <c r="I1649" s="62"/>
      <c r="J1649" s="5" t="s">
        <v>3013</v>
      </c>
      <c r="K1649" s="4" t="s">
        <v>2038</v>
      </c>
      <c r="M1649" s="5" t="s">
        <v>2522</v>
      </c>
      <c r="P1649" s="65">
        <v>2.8</v>
      </c>
      <c r="Q1649" s="65">
        <v>0.7</v>
      </c>
      <c r="R1649" s="5">
        <v>20</v>
      </c>
      <c r="S1649" s="5" t="s">
        <v>2519</v>
      </c>
      <c r="Y1649" s="172"/>
    </row>
    <row r="1650" spans="1:25">
      <c r="A1650" s="5">
        <v>1642</v>
      </c>
      <c r="B1650" s="5" t="s">
        <v>3011</v>
      </c>
      <c r="C1650" s="5" t="s">
        <v>2523</v>
      </c>
      <c r="D1650" s="5">
        <v>434294</v>
      </c>
      <c r="E1650" s="5">
        <v>5120766</v>
      </c>
      <c r="F1650" s="194">
        <v>8.1477878313499996</v>
      </c>
      <c r="G1650" s="194">
        <v>46.237294401200003</v>
      </c>
      <c r="H1650" s="6">
        <v>672</v>
      </c>
      <c r="I1650" s="62"/>
      <c r="J1650" s="5" t="s">
        <v>3013</v>
      </c>
      <c r="K1650" s="4" t="s">
        <v>2038</v>
      </c>
      <c r="M1650" s="5" t="s">
        <v>2522</v>
      </c>
      <c r="P1650" s="65">
        <v>4.4000000000000004</v>
      </c>
      <c r="Q1650" s="65">
        <v>0.7</v>
      </c>
      <c r="R1650" s="5">
        <v>20</v>
      </c>
      <c r="S1650" s="5" t="s">
        <v>2519</v>
      </c>
      <c r="Y1650" s="172"/>
    </row>
    <row r="1651" spans="1:25">
      <c r="A1651" s="5">
        <v>1643</v>
      </c>
      <c r="B1651" s="5" t="s">
        <v>4504</v>
      </c>
      <c r="C1651" s="5" t="s">
        <v>2524</v>
      </c>
      <c r="D1651" s="5">
        <v>436036</v>
      </c>
      <c r="E1651" s="5">
        <v>5118937</v>
      </c>
      <c r="F1651" s="194">
        <v>8.1706272312700001</v>
      </c>
      <c r="G1651" s="194">
        <v>46.221001338000001</v>
      </c>
      <c r="H1651" s="6">
        <v>670</v>
      </c>
      <c r="I1651" s="62"/>
      <c r="J1651" s="5" t="s">
        <v>3013</v>
      </c>
      <c r="K1651" s="4" t="s">
        <v>2038</v>
      </c>
      <c r="M1651" s="5" t="s">
        <v>2522</v>
      </c>
      <c r="P1651" s="65">
        <v>3.2</v>
      </c>
      <c r="Q1651" s="65">
        <v>0.5</v>
      </c>
      <c r="R1651" s="5">
        <v>18</v>
      </c>
      <c r="S1651" s="5" t="s">
        <v>2519</v>
      </c>
      <c r="Y1651" s="172"/>
    </row>
    <row r="1652" spans="1:25">
      <c r="A1652" s="5">
        <v>1644</v>
      </c>
      <c r="B1652" s="5" t="s">
        <v>3747</v>
      </c>
      <c r="C1652" s="5" t="s">
        <v>2525</v>
      </c>
      <c r="D1652" s="5">
        <v>436854</v>
      </c>
      <c r="E1652" s="5">
        <v>5118405</v>
      </c>
      <c r="F1652" s="194">
        <v>8.1813036721600003</v>
      </c>
      <c r="G1652" s="194">
        <v>46.216290276599999</v>
      </c>
      <c r="H1652" s="6">
        <v>668</v>
      </c>
      <c r="I1652" s="62"/>
      <c r="J1652" s="5" t="s">
        <v>3013</v>
      </c>
      <c r="K1652" s="4" t="s">
        <v>2038</v>
      </c>
      <c r="M1652" s="5" t="s">
        <v>2522</v>
      </c>
      <c r="P1652" s="65">
        <v>3.5</v>
      </c>
      <c r="Q1652" s="65">
        <v>0.7</v>
      </c>
      <c r="R1652" s="5">
        <v>20</v>
      </c>
      <c r="S1652" s="5" t="s">
        <v>2519</v>
      </c>
      <c r="Y1652" s="172"/>
    </row>
    <row r="1653" spans="1:25">
      <c r="A1653" s="5">
        <v>1645</v>
      </c>
      <c r="B1653" s="5" t="s">
        <v>3748</v>
      </c>
      <c r="C1653" s="5" t="s">
        <v>2517</v>
      </c>
      <c r="D1653" s="5">
        <v>438280</v>
      </c>
      <c r="E1653" s="5">
        <v>5117416</v>
      </c>
      <c r="F1653" s="194">
        <v>8.1999193570800006</v>
      </c>
      <c r="G1653" s="194">
        <v>46.207521033399999</v>
      </c>
      <c r="H1653" s="6">
        <v>665</v>
      </c>
      <c r="I1653" s="62"/>
      <c r="J1653" s="5" t="s">
        <v>3013</v>
      </c>
      <c r="K1653" s="4" t="s">
        <v>2038</v>
      </c>
      <c r="M1653" s="5" t="s">
        <v>4957</v>
      </c>
      <c r="P1653" s="65">
        <v>6.2</v>
      </c>
      <c r="Q1653" s="65">
        <v>1.4</v>
      </c>
      <c r="R1653" s="5">
        <v>20</v>
      </c>
      <c r="S1653" s="5" t="s">
        <v>2519</v>
      </c>
      <c r="Y1653" s="172"/>
    </row>
    <row r="1654" spans="1:25">
      <c r="A1654" s="5">
        <v>1646</v>
      </c>
      <c r="B1654" s="5" t="s">
        <v>3749</v>
      </c>
      <c r="C1654" s="5" t="s">
        <v>2512</v>
      </c>
      <c r="D1654" s="5">
        <v>428525</v>
      </c>
      <c r="E1654" s="5">
        <v>5126019</v>
      </c>
      <c r="F1654" s="194">
        <v>8.0721758985199994</v>
      </c>
      <c r="G1654" s="194">
        <v>46.283982651099997</v>
      </c>
      <c r="H1654" s="6">
        <v>664</v>
      </c>
      <c r="I1654" s="62"/>
      <c r="J1654" s="5" t="s">
        <v>3013</v>
      </c>
      <c r="K1654" s="4" t="s">
        <v>2038</v>
      </c>
      <c r="M1654" s="5" t="s">
        <v>2513</v>
      </c>
      <c r="P1654" s="65">
        <v>4.9000000000000004</v>
      </c>
      <c r="Q1654" s="65">
        <v>1</v>
      </c>
      <c r="R1654" s="5">
        <v>21</v>
      </c>
      <c r="S1654" s="5" t="s">
        <v>2519</v>
      </c>
      <c r="Y1654" s="172"/>
    </row>
    <row r="1655" spans="1:25">
      <c r="A1655" s="5">
        <v>1647</v>
      </c>
      <c r="B1655" s="5" t="s">
        <v>3750</v>
      </c>
      <c r="C1655" s="5" t="s">
        <v>2514</v>
      </c>
      <c r="D1655" s="5">
        <v>430102</v>
      </c>
      <c r="E1655" s="5">
        <v>5125346</v>
      </c>
      <c r="F1655" s="194">
        <v>8.0927444318700008</v>
      </c>
      <c r="G1655" s="194">
        <v>46.278090757199998</v>
      </c>
      <c r="H1655" s="6">
        <v>662</v>
      </c>
      <c r="I1655" s="62"/>
      <c r="J1655" s="5" t="s">
        <v>3013</v>
      </c>
      <c r="K1655" s="4" t="s">
        <v>2038</v>
      </c>
      <c r="M1655" s="5" t="s">
        <v>2513</v>
      </c>
      <c r="P1655" s="65">
        <v>5.7</v>
      </c>
      <c r="Q1655" s="65">
        <v>1.9</v>
      </c>
      <c r="R1655" s="5">
        <v>18</v>
      </c>
      <c r="S1655" s="5" t="s">
        <v>2519</v>
      </c>
      <c r="Y1655" s="172"/>
    </row>
    <row r="1656" spans="1:25">
      <c r="A1656" s="5">
        <v>1648</v>
      </c>
      <c r="B1656" s="5" t="s">
        <v>3751</v>
      </c>
      <c r="C1656" s="5" t="s">
        <v>2515</v>
      </c>
      <c r="D1656" s="5">
        <v>426177</v>
      </c>
      <c r="E1656" s="5">
        <v>5128529</v>
      </c>
      <c r="F1656" s="194">
        <v>8.0413064428399998</v>
      </c>
      <c r="G1656" s="194">
        <v>46.306317796400002</v>
      </c>
      <c r="H1656" s="6">
        <v>661</v>
      </c>
      <c r="I1656" s="62"/>
      <c r="J1656" s="5" t="s">
        <v>3013</v>
      </c>
      <c r="K1656" s="4" t="s">
        <v>2038</v>
      </c>
      <c r="M1656" s="5" t="s">
        <v>2513</v>
      </c>
      <c r="P1656" s="65">
        <v>7.2</v>
      </c>
      <c r="Q1656" s="65">
        <v>1.9</v>
      </c>
      <c r="R1656" s="5">
        <v>19</v>
      </c>
      <c r="S1656" s="5" t="s">
        <v>2519</v>
      </c>
      <c r="Y1656" s="172"/>
    </row>
    <row r="1657" spans="1:25">
      <c r="A1657" s="5">
        <v>1649</v>
      </c>
      <c r="B1657" s="5" t="s">
        <v>3752</v>
      </c>
      <c r="C1657" s="5" t="s">
        <v>2280</v>
      </c>
      <c r="D1657" s="5">
        <v>427120</v>
      </c>
      <c r="E1657" s="5">
        <v>5127682</v>
      </c>
      <c r="F1657" s="194">
        <v>8.0536822326700008</v>
      </c>
      <c r="G1657" s="194">
        <v>46.298797967100001</v>
      </c>
      <c r="H1657" s="6">
        <v>658</v>
      </c>
      <c r="I1657" s="62"/>
      <c r="J1657" s="5" t="s">
        <v>3013</v>
      </c>
      <c r="K1657" s="4" t="s">
        <v>2038</v>
      </c>
      <c r="M1657" s="5" t="s">
        <v>2281</v>
      </c>
      <c r="P1657" s="65">
        <v>5.3</v>
      </c>
      <c r="Q1657" s="65">
        <v>0.7</v>
      </c>
      <c r="R1657" s="5">
        <v>20</v>
      </c>
      <c r="S1657" s="5" t="s">
        <v>2519</v>
      </c>
      <c r="Y1657" s="172"/>
    </row>
    <row r="1658" spans="1:25">
      <c r="A1658" s="5">
        <v>1650</v>
      </c>
      <c r="B1658" s="5" t="s">
        <v>3524</v>
      </c>
      <c r="C1658" s="5" t="s">
        <v>2282</v>
      </c>
      <c r="D1658" s="5">
        <v>427863</v>
      </c>
      <c r="E1658" s="5">
        <v>5127025</v>
      </c>
      <c r="F1658" s="194">
        <v>8.0634292798300002</v>
      </c>
      <c r="G1658" s="194">
        <v>46.292965274399997</v>
      </c>
      <c r="H1658" s="6">
        <v>655</v>
      </c>
      <c r="I1658" s="62"/>
      <c r="J1658" s="5" t="s">
        <v>3013</v>
      </c>
      <c r="K1658" s="4" t="s">
        <v>2038</v>
      </c>
      <c r="M1658" s="5" t="s">
        <v>2281</v>
      </c>
      <c r="P1658" s="65">
        <v>4.5999999999999996</v>
      </c>
      <c r="Q1658" s="65">
        <v>0.9</v>
      </c>
      <c r="R1658" s="5">
        <v>20</v>
      </c>
      <c r="S1658" s="5" t="s">
        <v>2519</v>
      </c>
      <c r="Y1658" s="172"/>
    </row>
    <row r="1659" spans="1:25">
      <c r="A1659" s="5">
        <v>1651</v>
      </c>
      <c r="B1659" s="5" t="s">
        <v>3525</v>
      </c>
      <c r="C1659" s="5" t="s">
        <v>2283</v>
      </c>
      <c r="D1659" s="5">
        <v>428689</v>
      </c>
      <c r="E1659" s="5">
        <v>5126281</v>
      </c>
      <c r="F1659" s="194">
        <v>8.0742647999799999</v>
      </c>
      <c r="G1659" s="194">
        <v>46.286357569800003</v>
      </c>
      <c r="H1659" s="6">
        <v>651</v>
      </c>
      <c r="I1659" s="62"/>
      <c r="J1659" s="5" t="s">
        <v>3013</v>
      </c>
      <c r="K1659" s="4" t="s">
        <v>2038</v>
      </c>
      <c r="M1659" s="5" t="s">
        <v>2281</v>
      </c>
      <c r="P1659" s="65">
        <v>5.5</v>
      </c>
      <c r="Q1659" s="65">
        <v>1.2</v>
      </c>
      <c r="R1659" s="5">
        <v>30</v>
      </c>
      <c r="S1659" s="5" t="s">
        <v>2519</v>
      </c>
      <c r="Y1659" s="172"/>
    </row>
    <row r="1660" spans="1:25">
      <c r="A1660" s="5">
        <v>1652</v>
      </c>
      <c r="B1660" s="5" t="s">
        <v>3526</v>
      </c>
      <c r="C1660" s="5" t="s">
        <v>2284</v>
      </c>
      <c r="D1660" s="5">
        <v>429186</v>
      </c>
      <c r="E1660" s="5">
        <v>5125822</v>
      </c>
      <c r="F1660" s="194">
        <v>8.0807849299699992</v>
      </c>
      <c r="G1660" s="194">
        <v>46.282279203199998</v>
      </c>
      <c r="H1660" s="6">
        <v>650</v>
      </c>
      <c r="I1660" s="62"/>
      <c r="J1660" s="5" t="s">
        <v>3013</v>
      </c>
      <c r="K1660" s="4" t="s">
        <v>2038</v>
      </c>
      <c r="M1660" s="5" t="s">
        <v>2281</v>
      </c>
      <c r="P1660" s="65">
        <v>6.7</v>
      </c>
      <c r="Q1660" s="65">
        <v>1.5</v>
      </c>
      <c r="R1660" s="5">
        <v>19</v>
      </c>
      <c r="S1660" s="5" t="s">
        <v>2519</v>
      </c>
      <c r="Y1660" s="172"/>
    </row>
    <row r="1661" spans="1:25">
      <c r="A1661" s="5">
        <v>1653</v>
      </c>
      <c r="B1661" s="5" t="s">
        <v>3527</v>
      </c>
      <c r="C1661" s="5" t="s">
        <v>2285</v>
      </c>
      <c r="D1661" s="5">
        <v>429594</v>
      </c>
      <c r="E1661" s="5">
        <v>5125450</v>
      </c>
      <c r="F1661" s="194">
        <v>8.0861360299099996</v>
      </c>
      <c r="G1661" s="194">
        <v>46.278974120000001</v>
      </c>
      <c r="H1661" s="6">
        <v>648</v>
      </c>
      <c r="I1661" s="62"/>
      <c r="J1661" s="5" t="s">
        <v>3013</v>
      </c>
      <c r="K1661" s="4" t="s">
        <v>2038</v>
      </c>
      <c r="M1661" s="5" t="s">
        <v>2281</v>
      </c>
      <c r="P1661" s="65">
        <v>4.4000000000000004</v>
      </c>
      <c r="Q1661" s="65">
        <v>0.9</v>
      </c>
      <c r="R1661" s="5">
        <v>20</v>
      </c>
      <c r="S1661" s="5" t="s">
        <v>2519</v>
      </c>
      <c r="Y1661" s="172"/>
    </row>
    <row r="1662" spans="1:25">
      <c r="A1662" s="5">
        <v>1654</v>
      </c>
      <c r="B1662" s="5" t="s">
        <v>3528</v>
      </c>
      <c r="C1662" s="5" t="s">
        <v>2286</v>
      </c>
      <c r="D1662" s="5">
        <v>429966</v>
      </c>
      <c r="E1662" s="5">
        <v>5125122</v>
      </c>
      <c r="F1662" s="194">
        <v>8.09101275071</v>
      </c>
      <c r="G1662" s="194">
        <v>46.276061012299998</v>
      </c>
      <c r="H1662" s="6">
        <v>645</v>
      </c>
      <c r="I1662" s="62"/>
      <c r="J1662" s="5" t="s">
        <v>3013</v>
      </c>
      <c r="K1662" s="4" t="s">
        <v>2038</v>
      </c>
      <c r="M1662" s="5" t="s">
        <v>3756</v>
      </c>
      <c r="P1662" s="65">
        <v>4.4000000000000004</v>
      </c>
      <c r="Q1662" s="65">
        <v>1</v>
      </c>
      <c r="R1662" s="5">
        <v>21</v>
      </c>
      <c r="S1662" s="5" t="s">
        <v>2519</v>
      </c>
      <c r="Y1662" s="172"/>
    </row>
    <row r="1663" spans="1:25">
      <c r="A1663" s="5">
        <v>1655</v>
      </c>
      <c r="B1663" s="5" t="s">
        <v>3529</v>
      </c>
      <c r="C1663" s="5" t="s">
        <v>2287</v>
      </c>
      <c r="D1663" s="5">
        <v>430351</v>
      </c>
      <c r="E1663" s="5">
        <v>5124760</v>
      </c>
      <c r="F1663" s="194">
        <v>8.0960626857799998</v>
      </c>
      <c r="G1663" s="194">
        <v>46.2728430664</v>
      </c>
      <c r="H1663" s="6">
        <v>643</v>
      </c>
      <c r="I1663" s="62"/>
      <c r="J1663" s="5" t="s">
        <v>3013</v>
      </c>
      <c r="K1663" s="4" t="s">
        <v>2038</v>
      </c>
      <c r="M1663" s="5" t="s">
        <v>3756</v>
      </c>
      <c r="P1663" s="65">
        <v>6.1</v>
      </c>
      <c r="Q1663" s="65">
        <v>1.4</v>
      </c>
      <c r="R1663" s="5">
        <v>18</v>
      </c>
      <c r="S1663" s="5" t="s">
        <v>2519</v>
      </c>
      <c r="Y1663" s="172"/>
    </row>
    <row r="1664" spans="1:25">
      <c r="A1664" s="5">
        <v>1656</v>
      </c>
      <c r="B1664" s="5" t="s">
        <v>3530</v>
      </c>
      <c r="C1664" s="5" t="s">
        <v>2288</v>
      </c>
      <c r="D1664" s="5">
        <v>431154</v>
      </c>
      <c r="E1664" s="5">
        <v>5124040</v>
      </c>
      <c r="F1664" s="194">
        <v>8.1065883856200003</v>
      </c>
      <c r="G1664" s="194">
        <v>46.2664458295</v>
      </c>
      <c r="H1664" s="6">
        <v>639</v>
      </c>
      <c r="I1664" s="62"/>
      <c r="J1664" s="5" t="s">
        <v>3013</v>
      </c>
      <c r="K1664" s="4" t="s">
        <v>2038</v>
      </c>
      <c r="M1664" s="5" t="s">
        <v>3756</v>
      </c>
      <c r="P1664" s="65">
        <v>6.3</v>
      </c>
      <c r="Q1664" s="65">
        <v>1.1000000000000001</v>
      </c>
      <c r="R1664" s="5">
        <v>22</v>
      </c>
      <c r="S1664" s="5" t="s">
        <v>2519</v>
      </c>
      <c r="Y1664" s="172"/>
    </row>
    <row r="1665" spans="1:25">
      <c r="A1665" s="5">
        <v>1657</v>
      </c>
      <c r="B1665" s="5" t="s">
        <v>3531</v>
      </c>
      <c r="C1665" s="5" t="s">
        <v>2289</v>
      </c>
      <c r="D1665" s="5">
        <v>431529</v>
      </c>
      <c r="E1665" s="5">
        <v>5123688</v>
      </c>
      <c r="F1665" s="194">
        <v>8.1115053279300007</v>
      </c>
      <c r="G1665" s="194">
        <v>46.263316157600002</v>
      </c>
      <c r="H1665" s="6">
        <v>638</v>
      </c>
      <c r="I1665" s="62"/>
      <c r="J1665" s="5" t="s">
        <v>3013</v>
      </c>
      <c r="K1665" s="4" t="s">
        <v>2038</v>
      </c>
      <c r="M1665" s="5" t="s">
        <v>3756</v>
      </c>
      <c r="P1665" s="65">
        <v>3.9</v>
      </c>
      <c r="Q1665" s="65">
        <v>0.7</v>
      </c>
      <c r="R1665" s="5">
        <v>18</v>
      </c>
      <c r="S1665" s="5" t="s">
        <v>2519</v>
      </c>
      <c r="Y1665" s="172"/>
    </row>
    <row r="1666" spans="1:25">
      <c r="A1666" s="5">
        <v>1658</v>
      </c>
      <c r="B1666" s="5" t="s">
        <v>3532</v>
      </c>
      <c r="C1666" s="5" t="s">
        <v>2290</v>
      </c>
      <c r="D1666" s="5">
        <v>431901</v>
      </c>
      <c r="E1666" s="5">
        <v>5123345</v>
      </c>
      <c r="F1666" s="194">
        <v>8.1163814882299992</v>
      </c>
      <c r="G1666" s="194">
        <v>46.260266957500001</v>
      </c>
      <c r="H1666" s="6">
        <v>636</v>
      </c>
      <c r="I1666" s="62"/>
      <c r="J1666" s="5" t="s">
        <v>3013</v>
      </c>
      <c r="K1666" s="4" t="s">
        <v>2038</v>
      </c>
      <c r="M1666" s="5" t="s">
        <v>3756</v>
      </c>
      <c r="P1666" s="65">
        <v>5.0999999999999996</v>
      </c>
      <c r="Q1666" s="65">
        <v>1</v>
      </c>
      <c r="R1666" s="5">
        <v>20</v>
      </c>
      <c r="S1666" s="5" t="s">
        <v>2519</v>
      </c>
      <c r="Y1666" s="172"/>
    </row>
    <row r="1667" spans="1:25">
      <c r="A1667" s="5">
        <v>1659</v>
      </c>
      <c r="B1667" s="5" t="s">
        <v>3533</v>
      </c>
      <c r="C1667" s="5" t="s">
        <v>2291</v>
      </c>
      <c r="D1667" s="5">
        <v>432328</v>
      </c>
      <c r="E1667" s="5">
        <v>5122987</v>
      </c>
      <c r="F1667" s="194">
        <v>8.1219727907700001</v>
      </c>
      <c r="G1667" s="194">
        <v>46.257088043000003</v>
      </c>
      <c r="H1667" s="6">
        <v>634</v>
      </c>
      <c r="I1667" s="62"/>
      <c r="J1667" s="5" t="s">
        <v>3013</v>
      </c>
      <c r="K1667" s="4" t="s">
        <v>2038</v>
      </c>
      <c r="M1667" s="5" t="s">
        <v>3756</v>
      </c>
      <c r="P1667" s="65">
        <v>5.0999999999999996</v>
      </c>
      <c r="Q1667" s="65">
        <v>1</v>
      </c>
      <c r="R1667" s="5">
        <v>21</v>
      </c>
      <c r="S1667" s="5" t="s">
        <v>2519</v>
      </c>
      <c r="Y1667" s="172"/>
    </row>
    <row r="1668" spans="1:25">
      <c r="A1668" s="5">
        <v>1660</v>
      </c>
      <c r="B1668" s="5" t="s">
        <v>3964</v>
      </c>
      <c r="C1668" s="5" t="s">
        <v>2292</v>
      </c>
      <c r="D1668" s="5">
        <v>433474</v>
      </c>
      <c r="E1668" s="5">
        <v>5121911</v>
      </c>
      <c r="F1668" s="194">
        <v>8.1369920255300006</v>
      </c>
      <c r="G1668" s="194">
        <v>46.247518418299997</v>
      </c>
      <c r="H1668" s="6">
        <v>1889</v>
      </c>
      <c r="I1668" s="62"/>
      <c r="J1668" s="5" t="s">
        <v>3013</v>
      </c>
      <c r="K1668" s="4" t="s">
        <v>2038</v>
      </c>
      <c r="M1668" s="5" t="s">
        <v>2522</v>
      </c>
      <c r="P1668" s="65">
        <v>5</v>
      </c>
      <c r="Q1668" s="65">
        <v>1.7</v>
      </c>
      <c r="R1668" s="5">
        <v>20</v>
      </c>
      <c r="S1668" s="5" t="s">
        <v>2519</v>
      </c>
      <c r="Y1668" s="172"/>
    </row>
    <row r="1669" spans="1:25">
      <c r="A1669" s="5">
        <v>1661</v>
      </c>
      <c r="B1669" s="5" t="s">
        <v>3963</v>
      </c>
      <c r="C1669" s="5" t="s">
        <v>2293</v>
      </c>
      <c r="D1669" s="5">
        <v>434713</v>
      </c>
      <c r="E1669" s="5">
        <v>5120785</v>
      </c>
      <c r="F1669" s="194">
        <v>8.1532190606500006</v>
      </c>
      <c r="G1669" s="194">
        <v>46.237505759599998</v>
      </c>
      <c r="H1669" s="6">
        <v>2405</v>
      </c>
      <c r="I1669" s="62"/>
      <c r="J1669" s="5" t="s">
        <v>3013</v>
      </c>
      <c r="K1669" s="4" t="s">
        <v>2038</v>
      </c>
      <c r="M1669" s="5" t="s">
        <v>2522</v>
      </c>
      <c r="P1669" s="65">
        <v>11.4</v>
      </c>
      <c r="Q1669" s="65">
        <v>2.9</v>
      </c>
      <c r="R1669" s="5">
        <v>17</v>
      </c>
      <c r="S1669" s="5" t="s">
        <v>2519</v>
      </c>
    </row>
    <row r="1670" spans="1:25">
      <c r="A1670" s="5">
        <v>1662</v>
      </c>
      <c r="B1670" s="5" t="s">
        <v>3733</v>
      </c>
      <c r="C1670" s="5" t="s">
        <v>2294</v>
      </c>
      <c r="D1670" s="5">
        <v>435563</v>
      </c>
      <c r="E1670" s="5">
        <v>5120041</v>
      </c>
      <c r="F1670" s="194">
        <v>8.1643441093700009</v>
      </c>
      <c r="G1670" s="194">
        <v>46.230891611300002</v>
      </c>
      <c r="H1670" s="6">
        <v>2150</v>
      </c>
      <c r="I1670" s="62"/>
      <c r="J1670" s="5" t="s">
        <v>3013</v>
      </c>
      <c r="K1670" s="4" t="s">
        <v>2038</v>
      </c>
      <c r="M1670" s="5" t="s">
        <v>2522</v>
      </c>
      <c r="P1670" s="65">
        <v>7.3</v>
      </c>
      <c r="Q1670" s="65">
        <v>1.3</v>
      </c>
      <c r="R1670" s="5">
        <v>20</v>
      </c>
      <c r="S1670" s="5" t="s">
        <v>2519</v>
      </c>
    </row>
    <row r="1671" spans="1:25">
      <c r="A1671" s="5">
        <v>1663</v>
      </c>
      <c r="B1671" s="5" t="s">
        <v>3734</v>
      </c>
      <c r="C1671" s="5" t="s">
        <v>2295</v>
      </c>
      <c r="D1671" s="5">
        <v>435980</v>
      </c>
      <c r="E1671" s="5">
        <v>5119659</v>
      </c>
      <c r="F1671" s="194">
        <v>8.1698032583300009</v>
      </c>
      <c r="G1671" s="194">
        <v>46.227493377899997</v>
      </c>
      <c r="H1671" s="6">
        <v>2197</v>
      </c>
      <c r="I1671" s="62"/>
      <c r="J1671" s="5" t="s">
        <v>3013</v>
      </c>
      <c r="K1671" s="4" t="s">
        <v>2038</v>
      </c>
      <c r="M1671" s="5" t="s">
        <v>2513</v>
      </c>
      <c r="P1671" s="65">
        <v>13.8</v>
      </c>
      <c r="Q1671" s="65">
        <v>2.7</v>
      </c>
      <c r="R1671" s="5">
        <v>20</v>
      </c>
      <c r="S1671" s="5" t="s">
        <v>2519</v>
      </c>
    </row>
    <row r="1672" spans="1:25">
      <c r="A1672" s="5">
        <v>1664</v>
      </c>
      <c r="B1672" s="5" t="s">
        <v>3735</v>
      </c>
      <c r="C1672" s="5" t="s">
        <v>2296</v>
      </c>
      <c r="D1672" s="5">
        <v>436453</v>
      </c>
      <c r="E1672" s="5">
        <v>5119211</v>
      </c>
      <c r="F1672" s="194">
        <v>8.1759966949699994</v>
      </c>
      <c r="G1672" s="194">
        <v>46.223506175399997</v>
      </c>
      <c r="H1672" s="6">
        <v>2246</v>
      </c>
      <c r="I1672" s="62"/>
      <c r="J1672" s="5" t="s">
        <v>3013</v>
      </c>
      <c r="K1672" s="4" t="s">
        <v>2038</v>
      </c>
      <c r="M1672" s="5" t="s">
        <v>2513</v>
      </c>
      <c r="P1672" s="65">
        <v>12</v>
      </c>
      <c r="Q1672" s="65">
        <v>2.4</v>
      </c>
      <c r="R1672" s="5">
        <v>20</v>
      </c>
      <c r="S1672" s="5" t="s">
        <v>2519</v>
      </c>
    </row>
    <row r="1673" spans="1:25">
      <c r="A1673" s="5">
        <v>1665</v>
      </c>
      <c r="B1673" s="5" t="s">
        <v>3736</v>
      </c>
      <c r="C1673" s="5" t="s">
        <v>2297</v>
      </c>
      <c r="D1673" s="5">
        <v>436927</v>
      </c>
      <c r="E1673" s="5">
        <v>5118790</v>
      </c>
      <c r="F1673" s="194">
        <v>8.1821985924600007</v>
      </c>
      <c r="G1673" s="194">
        <v>46.219761696500001</v>
      </c>
      <c r="H1673" s="6">
        <v>2400</v>
      </c>
      <c r="I1673" s="62"/>
      <c r="J1673" s="5" t="s">
        <v>3013</v>
      </c>
      <c r="K1673" s="4" t="s">
        <v>2038</v>
      </c>
      <c r="M1673" s="5" t="s">
        <v>2513</v>
      </c>
      <c r="P1673" s="65">
        <v>9.9</v>
      </c>
      <c r="Q1673" s="65">
        <v>1.9</v>
      </c>
      <c r="R1673" s="5">
        <v>19</v>
      </c>
      <c r="S1673" s="5" t="s">
        <v>2519</v>
      </c>
    </row>
    <row r="1674" spans="1:25">
      <c r="A1674" s="5">
        <v>1666</v>
      </c>
      <c r="B1674" s="5" t="s">
        <v>3737</v>
      </c>
      <c r="C1674" s="5" t="s">
        <v>2298</v>
      </c>
      <c r="D1674" s="5">
        <v>437308</v>
      </c>
      <c r="E1674" s="5">
        <v>5118447</v>
      </c>
      <c r="F1674" s="194">
        <v>8.1871836624499998</v>
      </c>
      <c r="G1674" s="194">
        <v>46.216710236899999</v>
      </c>
      <c r="H1674" s="6">
        <v>1996</v>
      </c>
      <c r="I1674" s="62"/>
      <c r="J1674" s="5" t="s">
        <v>3013</v>
      </c>
      <c r="K1674" s="4" t="s">
        <v>2038</v>
      </c>
      <c r="M1674" s="5" t="s">
        <v>3756</v>
      </c>
      <c r="P1674" s="65">
        <v>12.2</v>
      </c>
      <c r="Q1674" s="65">
        <v>2.4</v>
      </c>
      <c r="R1674" s="5">
        <v>20</v>
      </c>
      <c r="S1674" s="5" t="s">
        <v>2519</v>
      </c>
    </row>
    <row r="1675" spans="1:25">
      <c r="A1675" s="5">
        <v>1667</v>
      </c>
      <c r="B1675" s="5" t="s">
        <v>3738</v>
      </c>
      <c r="C1675" s="5" t="s">
        <v>2299</v>
      </c>
      <c r="D1675" s="5">
        <v>437735</v>
      </c>
      <c r="E1675" s="5">
        <v>5118061</v>
      </c>
      <c r="F1675" s="194">
        <v>8.1927701582200001</v>
      </c>
      <c r="G1675" s="194">
        <v>46.213275805199999</v>
      </c>
      <c r="H1675" s="6">
        <v>1573</v>
      </c>
      <c r="I1675" s="62"/>
      <c r="J1675" s="5" t="s">
        <v>3013</v>
      </c>
      <c r="K1675" s="4" t="s">
        <v>2038</v>
      </c>
      <c r="M1675" s="5" t="s">
        <v>3756</v>
      </c>
      <c r="P1675" s="65">
        <v>11.1</v>
      </c>
      <c r="Q1675" s="65">
        <v>2.4</v>
      </c>
      <c r="R1675" s="5">
        <v>20</v>
      </c>
      <c r="S1675" s="5" t="s">
        <v>2519</v>
      </c>
    </row>
    <row r="1676" spans="1:25">
      <c r="A1676" s="5">
        <v>1668</v>
      </c>
      <c r="B1676" s="5" t="s">
        <v>3739</v>
      </c>
      <c r="C1676" s="5" t="s">
        <v>2300</v>
      </c>
      <c r="D1676" s="5">
        <v>438185</v>
      </c>
      <c r="E1676" s="5">
        <v>5117665</v>
      </c>
      <c r="F1676" s="194">
        <v>8.1986554006100008</v>
      </c>
      <c r="G1676" s="194">
        <v>46.209753192800001</v>
      </c>
      <c r="H1676" s="6">
        <v>1055</v>
      </c>
      <c r="I1676" s="62"/>
      <c r="J1676" s="5" t="s">
        <v>3013</v>
      </c>
      <c r="K1676" s="4" t="s">
        <v>2038</v>
      </c>
      <c r="M1676" s="5" t="s">
        <v>3756</v>
      </c>
      <c r="P1676" s="65">
        <v>10.199999999999999</v>
      </c>
      <c r="Q1676" s="65">
        <v>1.9</v>
      </c>
      <c r="R1676" s="5">
        <v>20</v>
      </c>
      <c r="S1676" s="5" t="s">
        <v>2519</v>
      </c>
    </row>
    <row r="1677" spans="1:25">
      <c r="A1677" s="5">
        <v>1669</v>
      </c>
      <c r="B1677" s="5" t="s">
        <v>3906</v>
      </c>
      <c r="C1677" s="5" t="s">
        <v>2303</v>
      </c>
      <c r="D1677" s="5">
        <v>425625</v>
      </c>
      <c r="E1677" s="5">
        <v>5128997</v>
      </c>
      <c r="F1677" s="194">
        <v>8.0340649094300005</v>
      </c>
      <c r="G1677" s="194">
        <v>46.310468805100001</v>
      </c>
      <c r="H1677" s="6">
        <v>634</v>
      </c>
      <c r="I1677" s="62"/>
      <c r="J1677" s="5" t="s">
        <v>3013</v>
      </c>
      <c r="K1677" s="4" t="s">
        <v>2038</v>
      </c>
      <c r="M1677" s="5" t="s">
        <v>3756</v>
      </c>
      <c r="P1677" s="65">
        <v>10.3</v>
      </c>
      <c r="Q1677" s="65">
        <v>2.6</v>
      </c>
      <c r="R1677" s="5">
        <v>18</v>
      </c>
      <c r="S1677" s="5" t="s">
        <v>2519</v>
      </c>
    </row>
    <row r="1678" spans="1:25">
      <c r="A1678" s="5">
        <v>1670</v>
      </c>
      <c r="B1678" s="5" t="s">
        <v>3907</v>
      </c>
      <c r="C1678" s="5" t="s">
        <v>5389</v>
      </c>
      <c r="F1678" s="194">
        <v>7.1016300000000001</v>
      </c>
      <c r="G1678" s="194">
        <v>46.164850000000001</v>
      </c>
      <c r="H1678" s="68">
        <v>2060</v>
      </c>
      <c r="I1678" s="5"/>
      <c r="J1678" s="5" t="s">
        <v>5944</v>
      </c>
      <c r="K1678" s="4" t="s">
        <v>6644</v>
      </c>
      <c r="L1678" s="5" t="s">
        <v>5943</v>
      </c>
      <c r="M1678" s="5" t="s">
        <v>5623</v>
      </c>
      <c r="N1678" s="65">
        <v>6.7</v>
      </c>
      <c r="O1678" s="5">
        <v>1.1000000000000001</v>
      </c>
    </row>
    <row r="1679" spans="1:25">
      <c r="A1679" s="5">
        <v>1671</v>
      </c>
      <c r="B1679" s="5" t="s">
        <v>3935</v>
      </c>
      <c r="C1679" s="5" t="s">
        <v>5391</v>
      </c>
      <c r="F1679" s="194">
        <v>7.1081000000000003</v>
      </c>
      <c r="G1679" s="194">
        <v>46.161920000000002</v>
      </c>
      <c r="H1679" s="68">
        <v>1800</v>
      </c>
      <c r="I1679" s="5"/>
      <c r="J1679" s="5" t="s">
        <v>5944</v>
      </c>
      <c r="K1679" s="4" t="s">
        <v>6644</v>
      </c>
      <c r="L1679" s="5" t="s">
        <v>5943</v>
      </c>
      <c r="M1679" s="5" t="s">
        <v>5623</v>
      </c>
      <c r="N1679" s="65">
        <v>7.5</v>
      </c>
      <c r="O1679" s="5">
        <v>0.6</v>
      </c>
    </row>
    <row r="1680" spans="1:25">
      <c r="A1680" s="5">
        <v>1672</v>
      </c>
      <c r="B1680" s="5" t="s">
        <v>3936</v>
      </c>
      <c r="C1680" s="5" t="s">
        <v>5390</v>
      </c>
      <c r="F1680" s="194">
        <v>7.1067999999999998</v>
      </c>
      <c r="G1680" s="194">
        <v>46.15813</v>
      </c>
      <c r="H1680" s="68">
        <v>1455</v>
      </c>
      <c r="I1680" s="5"/>
      <c r="J1680" s="5" t="s">
        <v>5944</v>
      </c>
      <c r="K1680" s="4" t="s">
        <v>6644</v>
      </c>
      <c r="L1680" s="5" t="s">
        <v>5624</v>
      </c>
      <c r="M1680" s="5" t="s">
        <v>5623</v>
      </c>
      <c r="N1680" s="65">
        <v>5.3</v>
      </c>
      <c r="O1680" s="5">
        <v>0.3</v>
      </c>
    </row>
    <row r="1681" spans="1:28">
      <c r="A1681" s="5">
        <v>1673</v>
      </c>
      <c r="B1681" s="5" t="s">
        <v>3937</v>
      </c>
      <c r="C1681" s="5" t="s">
        <v>5392</v>
      </c>
      <c r="F1681" s="194">
        <v>7.10825</v>
      </c>
      <c r="G1681" s="194">
        <v>46.155619999999999</v>
      </c>
      <c r="H1681" s="68">
        <v>1230</v>
      </c>
      <c r="I1681" s="5"/>
      <c r="J1681" s="5" t="s">
        <v>5944</v>
      </c>
      <c r="K1681" s="4" t="s">
        <v>6644</v>
      </c>
      <c r="L1681" s="5" t="s">
        <v>5943</v>
      </c>
      <c r="M1681" s="5" t="s">
        <v>5623</v>
      </c>
      <c r="N1681" s="65">
        <v>6.4</v>
      </c>
      <c r="O1681" s="5">
        <v>1</v>
      </c>
    </row>
    <row r="1682" spans="1:28">
      <c r="A1682" s="5">
        <v>1674</v>
      </c>
      <c r="B1682" s="5" t="s">
        <v>3938</v>
      </c>
      <c r="C1682" s="5" t="s">
        <v>5393</v>
      </c>
      <c r="F1682" s="194">
        <v>7.1265299999999998</v>
      </c>
      <c r="G1682" s="194">
        <v>46.158279999999998</v>
      </c>
      <c r="H1682" s="68">
        <v>975</v>
      </c>
      <c r="J1682" s="5" t="s">
        <v>5944</v>
      </c>
      <c r="K1682" s="4" t="s">
        <v>6644</v>
      </c>
      <c r="L1682" s="5" t="s">
        <v>5625</v>
      </c>
      <c r="M1682" s="5" t="s">
        <v>5623</v>
      </c>
      <c r="N1682" s="65">
        <v>4.9000000000000004</v>
      </c>
      <c r="O1682" s="5">
        <v>1</v>
      </c>
    </row>
    <row r="1683" spans="1:28">
      <c r="A1683" s="5">
        <v>1675</v>
      </c>
      <c r="B1683" s="5" t="s">
        <v>3939</v>
      </c>
      <c r="C1683" s="5" t="s">
        <v>5394</v>
      </c>
      <c r="F1683" s="194">
        <v>7.1159499999999998</v>
      </c>
      <c r="G1683" s="194">
        <v>46.148949999999999</v>
      </c>
      <c r="H1683" s="68">
        <v>760</v>
      </c>
      <c r="J1683" s="5" t="s">
        <v>5944</v>
      </c>
      <c r="K1683" s="4" t="s">
        <v>6644</v>
      </c>
      <c r="L1683" s="5" t="s">
        <v>5625</v>
      </c>
      <c r="M1683" s="5" t="s">
        <v>5623</v>
      </c>
      <c r="N1683" s="65">
        <v>4.5999999999999996</v>
      </c>
      <c r="O1683" s="5">
        <v>0.4</v>
      </c>
    </row>
    <row r="1684" spans="1:28">
      <c r="A1684" s="5">
        <v>1676</v>
      </c>
      <c r="B1684" s="5" t="s">
        <v>3940</v>
      </c>
      <c r="C1684" s="5" t="s">
        <v>5395</v>
      </c>
      <c r="F1684" s="194">
        <v>7.0864500000000001</v>
      </c>
      <c r="G1684" s="194">
        <v>46.12603</v>
      </c>
      <c r="H1684" s="68">
        <v>480</v>
      </c>
      <c r="J1684" s="5" t="s">
        <v>5944</v>
      </c>
      <c r="K1684" s="4" t="s">
        <v>6644</v>
      </c>
      <c r="L1684" s="5" t="s">
        <v>5943</v>
      </c>
      <c r="M1684" s="5" t="s">
        <v>5623</v>
      </c>
      <c r="N1684" s="65">
        <v>4.4000000000000004</v>
      </c>
      <c r="O1684" s="5">
        <v>0.5</v>
      </c>
    </row>
    <row r="1685" spans="1:28">
      <c r="A1685" s="5">
        <v>1677</v>
      </c>
      <c r="B1685" s="5" t="s">
        <v>3941</v>
      </c>
      <c r="C1685" s="5" t="s">
        <v>5396</v>
      </c>
      <c r="F1685" s="194">
        <v>7.9166800000000004</v>
      </c>
      <c r="G1685" s="194">
        <v>46.343899999999998</v>
      </c>
      <c r="H1685" s="68">
        <v>2925</v>
      </c>
      <c r="J1685" s="5" t="s">
        <v>5626</v>
      </c>
      <c r="K1685" s="4" t="s">
        <v>6644</v>
      </c>
      <c r="L1685" s="5" t="s">
        <v>5627</v>
      </c>
      <c r="M1685" s="5" t="s">
        <v>5628</v>
      </c>
      <c r="N1685" s="65">
        <v>4.5999999999999996</v>
      </c>
      <c r="O1685" s="5">
        <v>0.2</v>
      </c>
    </row>
    <row r="1686" spans="1:28">
      <c r="A1686" s="5">
        <v>1678</v>
      </c>
      <c r="B1686" s="5" t="s">
        <v>3706</v>
      </c>
      <c r="C1686" s="5" t="s">
        <v>5613</v>
      </c>
      <c r="F1686" s="194">
        <v>7.9191000000000003</v>
      </c>
      <c r="G1686" s="194">
        <v>46.32732</v>
      </c>
      <c r="H1686" s="68">
        <v>2100</v>
      </c>
      <c r="J1686" s="5" t="s">
        <v>5626</v>
      </c>
      <c r="K1686" s="4" t="s">
        <v>6644</v>
      </c>
      <c r="L1686" s="5" t="s">
        <v>5826</v>
      </c>
      <c r="M1686" s="5" t="s">
        <v>5628</v>
      </c>
      <c r="N1686" s="65">
        <v>4.3</v>
      </c>
      <c r="O1686" s="5">
        <v>0.5</v>
      </c>
    </row>
    <row r="1687" spans="1:28">
      <c r="A1687" s="5">
        <v>1679</v>
      </c>
      <c r="B1687" s="5" t="s">
        <v>3707</v>
      </c>
      <c r="C1687" s="5" t="s">
        <v>5610</v>
      </c>
      <c r="F1687" s="194">
        <v>7.9239800000000002</v>
      </c>
      <c r="G1687" s="194">
        <v>46.315069999999999</v>
      </c>
      <c r="H1687" s="68">
        <v>1600</v>
      </c>
      <c r="J1687" s="5" t="s">
        <v>5626</v>
      </c>
      <c r="K1687" s="4" t="s">
        <v>6644</v>
      </c>
      <c r="L1687" s="5" t="s">
        <v>5827</v>
      </c>
      <c r="M1687" s="5" t="s">
        <v>5628</v>
      </c>
      <c r="N1687" s="65">
        <v>3</v>
      </c>
      <c r="O1687" s="5">
        <v>0.6</v>
      </c>
    </row>
    <row r="1688" spans="1:28">
      <c r="A1688" s="5">
        <v>1680</v>
      </c>
      <c r="B1688" s="5" t="s">
        <v>3708</v>
      </c>
      <c r="C1688" s="5" t="s">
        <v>5611</v>
      </c>
      <c r="F1688" s="194">
        <v>7.9378099999999998</v>
      </c>
      <c r="G1688" s="194">
        <v>46.317880000000002</v>
      </c>
      <c r="H1688" s="68">
        <v>1400</v>
      </c>
      <c r="J1688" s="5" t="s">
        <v>5626</v>
      </c>
      <c r="K1688" s="4" t="s">
        <v>6644</v>
      </c>
      <c r="L1688" s="5" t="s">
        <v>5627</v>
      </c>
      <c r="M1688" s="5" t="s">
        <v>5628</v>
      </c>
      <c r="N1688" s="65">
        <v>2.9</v>
      </c>
      <c r="O1688" s="5">
        <v>0.4</v>
      </c>
    </row>
    <row r="1689" spans="1:28">
      <c r="A1689" s="5">
        <v>1681</v>
      </c>
      <c r="B1689" s="5" t="s">
        <v>3709</v>
      </c>
      <c r="C1689" s="5" t="s">
        <v>5612</v>
      </c>
      <c r="F1689" s="194">
        <v>7.98339</v>
      </c>
      <c r="G1689" s="194">
        <v>46.33</v>
      </c>
      <c r="H1689" s="68">
        <v>850</v>
      </c>
      <c r="J1689" s="5" t="s">
        <v>5626</v>
      </c>
      <c r="K1689" s="4" t="s">
        <v>6644</v>
      </c>
      <c r="L1689" s="5" t="s">
        <v>5827</v>
      </c>
      <c r="M1689" s="5" t="s">
        <v>5628</v>
      </c>
      <c r="N1689" s="65">
        <v>3.1</v>
      </c>
      <c r="O1689" s="5">
        <v>0.6</v>
      </c>
    </row>
    <row r="1690" spans="1:28">
      <c r="A1690" s="5">
        <v>1682</v>
      </c>
      <c r="B1690" s="5" t="s">
        <v>3710</v>
      </c>
      <c r="C1690" s="5" t="s">
        <v>5614</v>
      </c>
      <c r="F1690" s="194">
        <v>7.9533300000000002</v>
      </c>
      <c r="G1690" s="194">
        <v>46.309669999999997</v>
      </c>
      <c r="H1690" s="68">
        <v>670</v>
      </c>
      <c r="J1690" s="5" t="s">
        <v>5626</v>
      </c>
      <c r="K1690" s="4" t="s">
        <v>6644</v>
      </c>
      <c r="L1690" s="5" t="s">
        <v>5627</v>
      </c>
      <c r="M1690" s="5" t="s">
        <v>5628</v>
      </c>
      <c r="N1690" s="65">
        <v>1.6</v>
      </c>
      <c r="O1690" s="5">
        <v>0.5</v>
      </c>
    </row>
    <row r="1691" spans="1:28">
      <c r="A1691" s="5">
        <v>1683</v>
      </c>
      <c r="B1691" s="5" t="s">
        <v>3711</v>
      </c>
      <c r="C1691" s="5" t="s">
        <v>5938</v>
      </c>
      <c r="F1691" s="195">
        <v>7.9668350230475102</v>
      </c>
      <c r="G1691" s="195">
        <v>45.573991607813902</v>
      </c>
      <c r="H1691" s="68">
        <v>570</v>
      </c>
      <c r="I1691" s="62"/>
      <c r="J1691" s="12" t="s">
        <v>5941</v>
      </c>
      <c r="K1691" s="12" t="s">
        <v>5939</v>
      </c>
      <c r="L1691" s="12"/>
      <c r="M1691" s="12" t="s">
        <v>5942</v>
      </c>
      <c r="N1691" s="67"/>
      <c r="O1691" s="12"/>
      <c r="P1691" s="52"/>
      <c r="Q1691" s="67"/>
      <c r="R1691" s="12"/>
      <c r="S1691" s="12"/>
      <c r="T1691" s="12"/>
      <c r="U1691" s="12"/>
      <c r="V1691" s="12"/>
      <c r="W1691" s="107"/>
      <c r="X1691" s="67"/>
      <c r="Y1691" s="225">
        <v>19</v>
      </c>
      <c r="Z1691" s="176">
        <v>1.3</v>
      </c>
      <c r="AA1691" s="176">
        <v>20</v>
      </c>
      <c r="AB1691" s="12" t="s">
        <v>5538</v>
      </c>
    </row>
    <row r="1692" spans="1:28">
      <c r="A1692" s="5">
        <v>1684</v>
      </c>
      <c r="B1692" s="5" t="s">
        <v>3712</v>
      </c>
      <c r="C1692" s="5" t="s">
        <v>5732</v>
      </c>
      <c r="F1692" s="195">
        <v>8.0051443960920103</v>
      </c>
      <c r="G1692" s="195">
        <v>45.605151322619101</v>
      </c>
      <c r="H1692" s="68">
        <v>680</v>
      </c>
      <c r="I1692" s="62"/>
      <c r="J1692" s="12" t="s">
        <v>5543</v>
      </c>
      <c r="K1692" s="12" t="s">
        <v>5539</v>
      </c>
      <c r="L1692" s="12"/>
      <c r="M1692" s="12" t="s">
        <v>5540</v>
      </c>
      <c r="N1692" s="67"/>
      <c r="O1692" s="12"/>
      <c r="P1692" s="52">
        <v>20.3</v>
      </c>
      <c r="Q1692" s="67">
        <v>2.8</v>
      </c>
      <c r="R1692" s="12">
        <v>17</v>
      </c>
      <c r="S1692" s="12" t="s">
        <v>5541</v>
      </c>
      <c r="T1692" s="12">
        <v>12.7</v>
      </c>
      <c r="U1692" s="12"/>
      <c r="V1692" s="12">
        <v>2</v>
      </c>
      <c r="W1692" s="107">
        <v>39</v>
      </c>
      <c r="X1692" s="67"/>
      <c r="Y1692" s="225">
        <v>21.9</v>
      </c>
      <c r="Z1692" s="176">
        <v>1.4</v>
      </c>
      <c r="AA1692" s="176">
        <v>20</v>
      </c>
      <c r="AB1692" s="12" t="s">
        <v>5541</v>
      </c>
    </row>
    <row r="1693" spans="1:28">
      <c r="A1693" s="5">
        <v>1685</v>
      </c>
      <c r="B1693" s="5" t="s">
        <v>3713</v>
      </c>
      <c r="C1693" s="5" t="s">
        <v>5542</v>
      </c>
      <c r="F1693" s="195">
        <v>8.0602996219447096</v>
      </c>
      <c r="G1693" s="195">
        <v>45.665744864344703</v>
      </c>
      <c r="H1693" s="68">
        <v>1320</v>
      </c>
      <c r="I1693" s="62"/>
      <c r="J1693" s="12" t="s">
        <v>5544</v>
      </c>
      <c r="K1693" s="12" t="s">
        <v>5608</v>
      </c>
      <c r="L1693" s="12"/>
      <c r="M1693" s="12" t="s">
        <v>5609</v>
      </c>
      <c r="N1693" s="67"/>
      <c r="O1693" s="12"/>
      <c r="P1693" s="52">
        <v>15.5</v>
      </c>
      <c r="Q1693" s="67">
        <v>2.2999999999999998</v>
      </c>
      <c r="R1693" s="12">
        <v>16</v>
      </c>
      <c r="S1693" s="12" t="s">
        <v>5764</v>
      </c>
      <c r="T1693" s="12">
        <v>11.8</v>
      </c>
      <c r="U1693" s="12"/>
      <c r="V1693" s="12">
        <v>1.9</v>
      </c>
      <c r="W1693" s="107">
        <v>24</v>
      </c>
      <c r="X1693" s="67"/>
      <c r="Y1693" s="225">
        <v>24.2</v>
      </c>
      <c r="Z1693" s="176">
        <v>1.9</v>
      </c>
      <c r="AA1693" s="176">
        <v>15</v>
      </c>
      <c r="AB1693" s="12" t="s">
        <v>5940</v>
      </c>
    </row>
    <row r="1694" spans="1:28">
      <c r="A1694" s="5">
        <v>1686</v>
      </c>
      <c r="B1694" s="5" t="s">
        <v>3714</v>
      </c>
      <c r="C1694" s="5" t="s">
        <v>960</v>
      </c>
      <c r="F1694" s="195">
        <v>8.0377874296247107</v>
      </c>
      <c r="G1694" s="195">
        <v>45.6309938305453</v>
      </c>
      <c r="H1694" s="68">
        <v>600</v>
      </c>
      <c r="I1694" s="62"/>
      <c r="J1694" s="12" t="s">
        <v>5765</v>
      </c>
      <c r="K1694" s="12" t="s">
        <v>5766</v>
      </c>
      <c r="L1694" s="12"/>
      <c r="M1694" s="12" t="s">
        <v>5991</v>
      </c>
      <c r="N1694" s="67"/>
      <c r="O1694" s="12"/>
      <c r="P1694" s="52"/>
      <c r="Q1694" s="67"/>
      <c r="R1694" s="12"/>
      <c r="S1694" s="12"/>
      <c r="T1694" s="12"/>
      <c r="U1694" s="12"/>
      <c r="V1694" s="12"/>
      <c r="W1694" s="107"/>
      <c r="X1694" s="67"/>
      <c r="Y1694" s="225">
        <v>17.3</v>
      </c>
      <c r="Z1694" s="176">
        <v>2</v>
      </c>
      <c r="AA1694" s="176">
        <v>10</v>
      </c>
      <c r="AB1694" s="12" t="s">
        <v>5940</v>
      </c>
    </row>
    <row r="1695" spans="1:28">
      <c r="A1695" s="5">
        <v>1687</v>
      </c>
      <c r="B1695" s="5" t="s">
        <v>3715</v>
      </c>
      <c r="C1695" s="5" t="s">
        <v>768</v>
      </c>
      <c r="F1695" s="195">
        <v>8.0067616458197595</v>
      </c>
      <c r="G1695" s="195">
        <v>45.658811091510202</v>
      </c>
      <c r="H1695" s="68">
        <v>730</v>
      </c>
      <c r="I1695" s="62"/>
      <c r="J1695" s="12" t="s">
        <v>844</v>
      </c>
      <c r="K1695" s="12" t="s">
        <v>638</v>
      </c>
      <c r="L1695" s="12" t="s">
        <v>641</v>
      </c>
      <c r="M1695" s="12"/>
      <c r="N1695" s="67"/>
      <c r="O1695" s="12"/>
      <c r="P1695" s="52">
        <v>16.100000000000001</v>
      </c>
      <c r="Q1695" s="67">
        <v>2.1</v>
      </c>
      <c r="R1695" s="12">
        <v>20</v>
      </c>
      <c r="S1695" s="12" t="s">
        <v>395</v>
      </c>
      <c r="T1695" s="12">
        <v>12.1</v>
      </c>
      <c r="U1695" s="12"/>
      <c r="V1695" s="12">
        <v>2</v>
      </c>
      <c r="W1695" s="107">
        <v>102</v>
      </c>
      <c r="X1695" s="67"/>
      <c r="Y1695" s="225"/>
      <c r="Z1695" s="176"/>
      <c r="AA1695" s="176"/>
      <c r="AB1695" s="12"/>
    </row>
    <row r="1696" spans="1:28">
      <c r="A1696" s="5">
        <v>1688</v>
      </c>
      <c r="B1696" s="5" t="s">
        <v>3728</v>
      </c>
      <c r="C1696" s="5" t="s">
        <v>769</v>
      </c>
      <c r="F1696" s="195">
        <v>8.0148559904565797</v>
      </c>
      <c r="G1696" s="195">
        <v>45.651050411154998</v>
      </c>
      <c r="H1696" s="68">
        <v>650</v>
      </c>
      <c r="I1696" s="62"/>
      <c r="J1696" s="12" t="s">
        <v>845</v>
      </c>
      <c r="K1696" s="12" t="s">
        <v>639</v>
      </c>
      <c r="L1696" s="12" t="s">
        <v>642</v>
      </c>
      <c r="M1696" s="12"/>
      <c r="N1696" s="67"/>
      <c r="O1696" s="12"/>
      <c r="P1696" s="52">
        <v>12</v>
      </c>
      <c r="Q1696" s="67">
        <v>1.6</v>
      </c>
      <c r="R1696" s="12">
        <v>20</v>
      </c>
      <c r="S1696" s="12" t="s">
        <v>395</v>
      </c>
      <c r="T1696" s="12">
        <v>12.1</v>
      </c>
      <c r="U1696" s="12"/>
      <c r="V1696" s="12">
        <v>1.8</v>
      </c>
      <c r="W1696" s="107">
        <v>106</v>
      </c>
      <c r="X1696" s="67"/>
      <c r="Y1696" s="225"/>
      <c r="Z1696" s="176"/>
      <c r="AA1696" s="176"/>
      <c r="AB1696" s="12"/>
    </row>
    <row r="1697" spans="1:32">
      <c r="A1697" s="5">
        <v>1689</v>
      </c>
      <c r="B1697" s="5" t="s">
        <v>3729</v>
      </c>
      <c r="C1697" s="5" t="s">
        <v>770</v>
      </c>
      <c r="F1697" s="195">
        <v>7.9762215730399699</v>
      </c>
      <c r="G1697" s="195">
        <v>45.679423446859801</v>
      </c>
      <c r="H1697" s="68">
        <v>900</v>
      </c>
      <c r="I1697" s="62"/>
      <c r="J1697" s="12" t="s">
        <v>846</v>
      </c>
      <c r="K1697" s="12" t="s">
        <v>5608</v>
      </c>
      <c r="L1697" s="12" t="s">
        <v>389</v>
      </c>
      <c r="M1697" s="12"/>
      <c r="N1697" s="67"/>
      <c r="O1697" s="12"/>
      <c r="P1697" s="52">
        <v>15.5</v>
      </c>
      <c r="Q1697" s="67">
        <v>2</v>
      </c>
      <c r="R1697" s="12">
        <v>16</v>
      </c>
      <c r="S1697" s="12" t="s">
        <v>394</v>
      </c>
      <c r="T1697" s="12">
        <v>12.6</v>
      </c>
      <c r="U1697" s="12"/>
      <c r="V1697" s="12">
        <v>1.5</v>
      </c>
      <c r="W1697" s="107">
        <v>110</v>
      </c>
      <c r="X1697" s="67"/>
      <c r="Y1697" s="225">
        <v>18.2</v>
      </c>
      <c r="Z1697" s="176">
        <v>1.2</v>
      </c>
      <c r="AA1697" s="176">
        <v>19</v>
      </c>
      <c r="AB1697" s="12" t="s">
        <v>395</v>
      </c>
    </row>
    <row r="1698" spans="1:32">
      <c r="A1698" s="5">
        <v>1690</v>
      </c>
      <c r="B1698" s="5" t="s">
        <v>3730</v>
      </c>
      <c r="C1698" s="5" t="s">
        <v>771</v>
      </c>
      <c r="F1698" s="195">
        <v>8.0201215101329701</v>
      </c>
      <c r="G1698" s="195">
        <v>45.658206442953102</v>
      </c>
      <c r="H1698" s="68">
        <v>1185</v>
      </c>
      <c r="I1698" s="62"/>
      <c r="J1698" s="12" t="s">
        <v>847</v>
      </c>
      <c r="K1698" s="12" t="s">
        <v>5608</v>
      </c>
      <c r="L1698" s="12" t="s">
        <v>389</v>
      </c>
      <c r="M1698" s="12"/>
      <c r="N1698" s="67"/>
      <c r="O1698" s="12"/>
      <c r="P1698" s="52">
        <v>11.9</v>
      </c>
      <c r="Q1698" s="67">
        <v>1.5</v>
      </c>
      <c r="R1698" s="12">
        <v>21</v>
      </c>
      <c r="S1698" s="12" t="s">
        <v>394</v>
      </c>
      <c r="T1698" s="12">
        <v>12.6</v>
      </c>
      <c r="U1698" s="12"/>
      <c r="V1698" s="12">
        <v>1.9</v>
      </c>
      <c r="W1698" s="107">
        <v>106</v>
      </c>
      <c r="X1698" s="67"/>
      <c r="Y1698" s="225">
        <v>17.899999999999999</v>
      </c>
      <c r="Z1698" s="176">
        <v>1.1000000000000001</v>
      </c>
      <c r="AA1698" s="176">
        <v>20</v>
      </c>
      <c r="AB1698" s="12" t="s">
        <v>395</v>
      </c>
    </row>
    <row r="1699" spans="1:32">
      <c r="A1699" s="5">
        <v>1691</v>
      </c>
      <c r="B1699" s="5" t="s">
        <v>3731</v>
      </c>
      <c r="C1699" s="5" t="s">
        <v>515</v>
      </c>
      <c r="F1699" s="195">
        <v>7.9962404232202298</v>
      </c>
      <c r="G1699" s="195">
        <v>45.672940517820997</v>
      </c>
      <c r="H1699" s="6">
        <v>950</v>
      </c>
      <c r="J1699" s="12" t="s">
        <v>848</v>
      </c>
      <c r="K1699" s="12" t="s">
        <v>638</v>
      </c>
      <c r="L1699" s="12" t="s">
        <v>390</v>
      </c>
      <c r="P1699" s="9">
        <v>14.1</v>
      </c>
      <c r="Q1699" s="67">
        <v>1.8</v>
      </c>
      <c r="R1699" s="12">
        <v>20</v>
      </c>
      <c r="S1699" s="12" t="s">
        <v>394</v>
      </c>
      <c r="T1699" s="12">
        <v>12.3</v>
      </c>
      <c r="V1699" s="12">
        <v>1.8</v>
      </c>
      <c r="W1699" s="107">
        <v>105</v>
      </c>
      <c r="X1699" s="67"/>
    </row>
    <row r="1700" spans="1:32">
      <c r="A1700" s="5">
        <v>1692</v>
      </c>
      <c r="B1700" s="5" t="s">
        <v>3732</v>
      </c>
      <c r="C1700" s="5" t="s">
        <v>840</v>
      </c>
      <c r="F1700" s="195">
        <v>8.0018463850724508</v>
      </c>
      <c r="G1700" s="195">
        <v>45.660928450600402</v>
      </c>
      <c r="H1700" s="6">
        <v>750</v>
      </c>
      <c r="J1700" s="12" t="s">
        <v>844</v>
      </c>
      <c r="K1700" s="12" t="s">
        <v>5939</v>
      </c>
      <c r="L1700" s="12" t="s">
        <v>391</v>
      </c>
      <c r="S1700" s="12"/>
      <c r="Y1700" s="219">
        <v>20.5</v>
      </c>
      <c r="Z1700" s="172">
        <v>1.8</v>
      </c>
      <c r="AA1700" s="172">
        <v>15</v>
      </c>
      <c r="AB1700" s="12" t="s">
        <v>395</v>
      </c>
    </row>
    <row r="1701" spans="1:32">
      <c r="A1701" s="5">
        <v>1693</v>
      </c>
      <c r="B1701" s="5" t="s">
        <v>3508</v>
      </c>
      <c r="C1701" s="5" t="s">
        <v>841</v>
      </c>
      <c r="F1701" s="195">
        <v>8.0407507645703902</v>
      </c>
      <c r="G1701" s="195">
        <v>45.622737878697002</v>
      </c>
      <c r="H1701" s="6">
        <v>530</v>
      </c>
      <c r="J1701" s="12" t="s">
        <v>849</v>
      </c>
      <c r="K1701" s="12" t="s">
        <v>640</v>
      </c>
      <c r="L1701" s="12" t="s">
        <v>392</v>
      </c>
      <c r="P1701" s="9">
        <v>19</v>
      </c>
      <c r="Q1701" s="67">
        <v>2.5</v>
      </c>
      <c r="R1701" s="12">
        <v>21</v>
      </c>
      <c r="S1701" s="12" t="s">
        <v>394</v>
      </c>
      <c r="T1701" s="12">
        <v>12.8</v>
      </c>
      <c r="V1701" s="12">
        <v>1.9</v>
      </c>
      <c r="W1701" s="107">
        <v>58</v>
      </c>
      <c r="X1701" s="67"/>
      <c r="Y1701" s="219">
        <v>23.9</v>
      </c>
      <c r="Z1701" s="176">
        <v>1.7</v>
      </c>
      <c r="AA1701" s="176">
        <v>25</v>
      </c>
      <c r="AB1701" s="12" t="s">
        <v>395</v>
      </c>
    </row>
    <row r="1702" spans="1:32">
      <c r="A1702" s="5">
        <v>1694</v>
      </c>
      <c r="B1702" s="5" t="s">
        <v>3499</v>
      </c>
      <c r="C1702" s="5" t="s">
        <v>842</v>
      </c>
      <c r="F1702" s="195">
        <v>8.0341400272987897</v>
      </c>
      <c r="G1702" s="195">
        <v>45.6342033803706</v>
      </c>
      <c r="H1702" s="6">
        <v>590</v>
      </c>
      <c r="J1702" s="12" t="s">
        <v>636</v>
      </c>
      <c r="K1702" s="12" t="s">
        <v>640</v>
      </c>
      <c r="L1702" s="12" t="s">
        <v>393</v>
      </c>
      <c r="P1702" s="9">
        <v>27.7</v>
      </c>
      <c r="Q1702" s="67">
        <v>3.8</v>
      </c>
      <c r="R1702" s="12">
        <v>28</v>
      </c>
      <c r="S1702" s="12" t="s">
        <v>394</v>
      </c>
      <c r="T1702" s="12">
        <v>12.5</v>
      </c>
      <c r="V1702" s="12">
        <v>2.1</v>
      </c>
      <c r="W1702" s="107">
        <v>103</v>
      </c>
      <c r="X1702" s="67"/>
      <c r="Y1702" s="219">
        <v>27.8</v>
      </c>
      <c r="Z1702" s="176">
        <v>1.9</v>
      </c>
      <c r="AA1702" s="176">
        <v>19</v>
      </c>
      <c r="AB1702" s="12" t="s">
        <v>395</v>
      </c>
    </row>
    <row r="1703" spans="1:32">
      <c r="A1703" s="5">
        <v>1695</v>
      </c>
      <c r="B1703" s="5" t="s">
        <v>3500</v>
      </c>
      <c r="C1703" s="5" t="s">
        <v>843</v>
      </c>
      <c r="F1703" s="195">
        <v>8.0003716125323905</v>
      </c>
      <c r="G1703" s="195">
        <v>45.606729817580501</v>
      </c>
      <c r="H1703" s="6">
        <v>640</v>
      </c>
      <c r="J1703" s="12" t="s">
        <v>637</v>
      </c>
      <c r="K1703" s="12" t="s">
        <v>640</v>
      </c>
      <c r="L1703" s="12" t="s">
        <v>393</v>
      </c>
      <c r="P1703" s="9">
        <v>29.7</v>
      </c>
      <c r="Q1703" s="67">
        <v>5</v>
      </c>
      <c r="R1703" s="12">
        <v>18</v>
      </c>
      <c r="S1703" s="12" t="s">
        <v>394</v>
      </c>
      <c r="T1703" s="12">
        <v>10.7</v>
      </c>
      <c r="V1703" s="12">
        <v>2</v>
      </c>
      <c r="W1703" s="107">
        <v>8</v>
      </c>
      <c r="X1703" s="67"/>
      <c r="Y1703" s="219">
        <v>41.4</v>
      </c>
      <c r="Z1703" s="176">
        <v>2.9</v>
      </c>
      <c r="AA1703" s="176">
        <v>24</v>
      </c>
      <c r="AB1703" s="12" t="s">
        <v>395</v>
      </c>
    </row>
    <row r="1704" spans="1:32" ht="13.8">
      <c r="A1704" s="5">
        <v>1696</v>
      </c>
      <c r="B1704" s="5" t="s">
        <v>3501</v>
      </c>
      <c r="C1704" s="80" t="s">
        <v>320</v>
      </c>
      <c r="F1704" s="196">
        <f>12+51/60+47/3600</f>
        <v>12.863055555555555</v>
      </c>
      <c r="G1704" s="196">
        <f>46+58/60+53/3600</f>
        <v>46.981388888888894</v>
      </c>
      <c r="H1704" s="81">
        <v>1530</v>
      </c>
      <c r="J1704" s="82" t="s">
        <v>48</v>
      </c>
      <c r="K1704" s="77" t="s">
        <v>2037</v>
      </c>
      <c r="L1704" s="77" t="s">
        <v>1836</v>
      </c>
      <c r="M1704" s="76" t="s">
        <v>3556</v>
      </c>
      <c r="N1704" s="65">
        <v>13.2</v>
      </c>
      <c r="O1704" s="5">
        <v>2.6</v>
      </c>
      <c r="P1704" s="74">
        <v>13.8</v>
      </c>
      <c r="Q1704" s="72">
        <v>0.8</v>
      </c>
      <c r="R1704" s="77">
        <v>25</v>
      </c>
      <c r="S1704" s="77" t="s">
        <v>322</v>
      </c>
      <c r="T1704" s="78">
        <v>14.12</v>
      </c>
      <c r="V1704" s="78">
        <v>1</v>
      </c>
      <c r="W1704" s="108">
        <v>77</v>
      </c>
      <c r="X1704" s="72">
        <v>1.85</v>
      </c>
      <c r="AD1704" s="5">
        <v>37.299999999999997</v>
      </c>
      <c r="AE1704" s="5">
        <v>1.2</v>
      </c>
      <c r="AF1704" s="76" t="s">
        <v>322</v>
      </c>
    </row>
    <row r="1705" spans="1:32" ht="13.8">
      <c r="A1705" s="5">
        <v>1697</v>
      </c>
      <c r="B1705" s="5" t="s">
        <v>3502</v>
      </c>
      <c r="C1705" s="80" t="s">
        <v>321</v>
      </c>
      <c r="F1705" s="196">
        <f>12+53/60+40/3600</f>
        <v>12.894444444444444</v>
      </c>
      <c r="G1705" s="196">
        <f>47+0/60+43/3600</f>
        <v>47.011944444444445</v>
      </c>
      <c r="H1705" s="81">
        <v>1653</v>
      </c>
      <c r="J1705" s="82" t="s">
        <v>286</v>
      </c>
      <c r="K1705" s="77" t="s">
        <v>2037</v>
      </c>
      <c r="L1705" s="77" t="s">
        <v>1836</v>
      </c>
      <c r="M1705" s="76" t="s">
        <v>49</v>
      </c>
      <c r="N1705" s="65">
        <v>4.5</v>
      </c>
      <c r="O1705" s="5">
        <v>0.5</v>
      </c>
      <c r="P1705" s="74">
        <v>7.2</v>
      </c>
      <c r="Q1705" s="72">
        <v>0.5</v>
      </c>
      <c r="R1705" s="77">
        <v>25</v>
      </c>
      <c r="S1705" s="77" t="s">
        <v>322</v>
      </c>
      <c r="T1705" s="78">
        <v>14.02</v>
      </c>
      <c r="V1705" s="78">
        <v>0.93</v>
      </c>
      <c r="W1705" s="108">
        <v>67</v>
      </c>
      <c r="X1705" s="72">
        <v>1.8</v>
      </c>
      <c r="AD1705" s="5">
        <v>13.9</v>
      </c>
      <c r="AE1705" s="5">
        <v>0.4</v>
      </c>
      <c r="AF1705" s="76" t="s">
        <v>322</v>
      </c>
    </row>
    <row r="1706" spans="1:32" ht="13.8">
      <c r="A1706" s="5">
        <v>1698</v>
      </c>
      <c r="B1706" s="5" t="s">
        <v>3503</v>
      </c>
      <c r="C1706" s="80" t="s">
        <v>47</v>
      </c>
      <c r="F1706" s="196">
        <f>12+59/60+35/3600</f>
        <v>12.993055555555555</v>
      </c>
      <c r="G1706" s="196">
        <f>47+3/60+32/3600</f>
        <v>47.058888888888887</v>
      </c>
      <c r="H1706" s="81">
        <v>1970</v>
      </c>
      <c r="J1706" s="82" t="s">
        <v>286</v>
      </c>
      <c r="K1706" s="77" t="s">
        <v>2037</v>
      </c>
      <c r="L1706" s="77" t="s">
        <v>1836</v>
      </c>
      <c r="M1706" s="76" t="s">
        <v>49</v>
      </c>
      <c r="N1706" s="65">
        <v>7.7</v>
      </c>
      <c r="O1706" s="5">
        <v>2</v>
      </c>
      <c r="P1706" s="74">
        <v>12.8</v>
      </c>
      <c r="Q1706" s="72">
        <v>0.6</v>
      </c>
      <c r="R1706" s="77">
        <v>25</v>
      </c>
      <c r="S1706" s="77" t="s">
        <v>322</v>
      </c>
      <c r="T1706" s="78">
        <v>13.99</v>
      </c>
      <c r="V1706" s="78">
        <v>1.1399999999999999</v>
      </c>
      <c r="W1706" s="108">
        <v>82</v>
      </c>
      <c r="X1706" s="72">
        <v>1.92</v>
      </c>
      <c r="AD1706" s="5">
        <v>14.5</v>
      </c>
      <c r="AE1706" s="5">
        <v>0.8</v>
      </c>
      <c r="AF1706" s="76" t="s">
        <v>322</v>
      </c>
    </row>
    <row r="1707" spans="1:32">
      <c r="A1707" s="5">
        <v>1699</v>
      </c>
      <c r="B1707" s="5" t="s">
        <v>3504</v>
      </c>
      <c r="C1707" s="69" t="s">
        <v>325</v>
      </c>
      <c r="F1707" s="197">
        <f>12+51/60+20/3600</f>
        <v>12.855555555555556</v>
      </c>
      <c r="G1707" s="197">
        <f>46+58/60+28/3600</f>
        <v>46.974444444444444</v>
      </c>
      <c r="H1707" s="71">
        <v>2000</v>
      </c>
      <c r="J1707" s="69" t="s">
        <v>48</v>
      </c>
      <c r="K1707" s="77" t="s">
        <v>2037</v>
      </c>
      <c r="L1707" s="77" t="s">
        <v>1836</v>
      </c>
      <c r="M1707" s="76" t="s">
        <v>3556</v>
      </c>
      <c r="N1707" s="72">
        <v>13.5</v>
      </c>
      <c r="O1707" s="72">
        <v>1.1000000000000001</v>
      </c>
      <c r="P1707" s="74"/>
      <c r="Q1707" s="72"/>
      <c r="R1707" s="77"/>
      <c r="S1707" s="77" t="s">
        <v>322</v>
      </c>
      <c r="T1707" s="78"/>
      <c r="V1707" s="78"/>
      <c r="W1707" s="108"/>
      <c r="X1707" s="72"/>
      <c r="AD1707" s="4">
        <v>48.9</v>
      </c>
      <c r="AE1707" s="4">
        <v>8</v>
      </c>
      <c r="AF1707" s="76" t="s">
        <v>322</v>
      </c>
    </row>
    <row r="1708" spans="1:32">
      <c r="A1708" s="5">
        <v>1700</v>
      </c>
      <c r="B1708" s="5" t="s">
        <v>3505</v>
      </c>
      <c r="C1708" s="69" t="s">
        <v>326</v>
      </c>
      <c r="F1708" s="197">
        <f>12+50/60+26/3600</f>
        <v>12.840555555555556</v>
      </c>
      <c r="G1708" s="197">
        <f>46+58/60+7/3600</f>
        <v>46.968611111111116</v>
      </c>
      <c r="H1708" s="71">
        <v>2510</v>
      </c>
      <c r="J1708" s="69" t="s">
        <v>48</v>
      </c>
      <c r="K1708" s="77" t="s">
        <v>2037</v>
      </c>
      <c r="L1708" s="77" t="s">
        <v>1836</v>
      </c>
      <c r="M1708" s="76" t="s">
        <v>3556</v>
      </c>
      <c r="N1708" s="72">
        <v>15.2</v>
      </c>
      <c r="O1708" s="72">
        <v>1.1000000000000001</v>
      </c>
      <c r="P1708" s="74"/>
      <c r="Q1708" s="72"/>
      <c r="R1708" s="77"/>
      <c r="S1708" s="77" t="s">
        <v>322</v>
      </c>
      <c r="T1708" s="78"/>
      <c r="V1708" s="78"/>
      <c r="W1708" s="108"/>
      <c r="X1708" s="72"/>
      <c r="AD1708" s="4">
        <v>56.7</v>
      </c>
      <c r="AE1708" s="4">
        <v>4.9000000000000004</v>
      </c>
      <c r="AF1708" s="76" t="s">
        <v>322</v>
      </c>
    </row>
    <row r="1709" spans="1:32">
      <c r="A1709" s="5">
        <v>1701</v>
      </c>
      <c r="B1709" s="5" t="s">
        <v>3506</v>
      </c>
      <c r="C1709" s="69" t="s">
        <v>327</v>
      </c>
      <c r="F1709" s="197">
        <f>12+54/60+11/3600</f>
        <v>12.903055555555556</v>
      </c>
      <c r="G1709" s="197">
        <f>47+0/60+44/3600</f>
        <v>47.012222222222221</v>
      </c>
      <c r="H1709" s="71">
        <v>2120</v>
      </c>
      <c r="J1709" s="69" t="s">
        <v>286</v>
      </c>
      <c r="K1709" s="77" t="s">
        <v>2037</v>
      </c>
      <c r="L1709" s="69" t="s">
        <v>1836</v>
      </c>
      <c r="M1709" s="76" t="s">
        <v>49</v>
      </c>
      <c r="N1709" s="72">
        <v>5</v>
      </c>
      <c r="O1709" s="72">
        <v>0.6</v>
      </c>
      <c r="P1709" s="74"/>
      <c r="Q1709" s="72"/>
      <c r="R1709" s="77"/>
      <c r="S1709" s="77" t="s">
        <v>322</v>
      </c>
      <c r="T1709" s="78"/>
      <c r="V1709" s="78"/>
      <c r="X1709" s="72"/>
      <c r="AD1709" s="4">
        <v>14.2</v>
      </c>
      <c r="AE1709" s="4">
        <v>0.6</v>
      </c>
      <c r="AF1709" s="76" t="s">
        <v>322</v>
      </c>
    </row>
    <row r="1710" spans="1:32">
      <c r="A1710" s="5">
        <v>1702</v>
      </c>
      <c r="B1710" s="5" t="s">
        <v>2304</v>
      </c>
      <c r="C1710" s="69" t="s">
        <v>328</v>
      </c>
      <c r="F1710" s="197">
        <f>12+54/60+48/3600</f>
        <v>12.913333333333334</v>
      </c>
      <c r="G1710" s="197">
        <f>47+1/60+33/3600</f>
        <v>47.025833333333331</v>
      </c>
      <c r="H1710" s="71">
        <v>2413</v>
      </c>
      <c r="J1710" s="69" t="s">
        <v>286</v>
      </c>
      <c r="K1710" s="77" t="s">
        <v>2037</v>
      </c>
      <c r="L1710" s="69" t="s">
        <v>2357</v>
      </c>
      <c r="M1710" s="76" t="s">
        <v>49</v>
      </c>
      <c r="N1710" s="72">
        <v>5.4</v>
      </c>
      <c r="O1710" s="72">
        <v>1.2</v>
      </c>
      <c r="P1710" s="74"/>
      <c r="Q1710" s="72"/>
      <c r="R1710" s="77"/>
      <c r="S1710" s="77" t="s">
        <v>322</v>
      </c>
      <c r="T1710" s="78"/>
      <c r="V1710" s="78"/>
      <c r="X1710" s="72"/>
      <c r="AD1710" s="4">
        <v>15.4</v>
      </c>
      <c r="AE1710" s="4">
        <v>1.7</v>
      </c>
      <c r="AF1710" s="76" t="s">
        <v>322</v>
      </c>
    </row>
    <row r="1711" spans="1:32">
      <c r="A1711" s="5">
        <v>1703</v>
      </c>
      <c r="B1711" s="5" t="s">
        <v>2305</v>
      </c>
      <c r="C1711" s="69" t="s">
        <v>329</v>
      </c>
      <c r="F1711" s="197">
        <f>12+54/60+56/3600</f>
        <v>12.915555555555557</v>
      </c>
      <c r="G1711" s="197">
        <f>47+1/60+56/3600</f>
        <v>47.032222222222224</v>
      </c>
      <c r="H1711" s="71">
        <v>2612</v>
      </c>
      <c r="J1711" s="69" t="s">
        <v>286</v>
      </c>
      <c r="K1711" s="77" t="s">
        <v>2038</v>
      </c>
      <c r="L1711" s="69" t="s">
        <v>2357</v>
      </c>
      <c r="M1711" s="76" t="s">
        <v>49</v>
      </c>
      <c r="N1711" s="72">
        <v>5.5</v>
      </c>
      <c r="O1711" s="72">
        <v>0.6</v>
      </c>
      <c r="P1711" s="74"/>
      <c r="Q1711" s="72"/>
      <c r="R1711" s="77"/>
      <c r="S1711" s="77" t="s">
        <v>322</v>
      </c>
      <c r="T1711" s="78"/>
      <c r="V1711" s="78"/>
      <c r="X1711" s="72"/>
    </row>
    <row r="1712" spans="1:32">
      <c r="A1712" s="5">
        <v>1704</v>
      </c>
      <c r="B1712" s="5" t="s">
        <v>2306</v>
      </c>
      <c r="C1712" s="69" t="s">
        <v>330</v>
      </c>
      <c r="F1712" s="197">
        <f>12+55/60+31/3600</f>
        <v>12.925277777777778</v>
      </c>
      <c r="G1712" s="197">
        <f>47+2/60+29/3600</f>
        <v>47.041388888888889</v>
      </c>
      <c r="H1712" s="71">
        <v>2745</v>
      </c>
      <c r="J1712" s="69" t="s">
        <v>286</v>
      </c>
      <c r="K1712" s="77" t="s">
        <v>2037</v>
      </c>
      <c r="L1712" s="69" t="s">
        <v>2357</v>
      </c>
      <c r="M1712" s="76" t="s">
        <v>49</v>
      </c>
      <c r="N1712" s="72">
        <v>5.7</v>
      </c>
      <c r="O1712" s="72">
        <v>0.6</v>
      </c>
      <c r="P1712" s="74"/>
      <c r="Q1712" s="72"/>
      <c r="R1712" s="77"/>
      <c r="S1712" s="77" t="s">
        <v>322</v>
      </c>
      <c r="T1712" s="78"/>
      <c r="V1712" s="78"/>
      <c r="X1712" s="72"/>
      <c r="AD1712" s="4">
        <v>15.6</v>
      </c>
      <c r="AE1712" s="4">
        <v>1.7</v>
      </c>
      <c r="AF1712" s="76" t="s">
        <v>322</v>
      </c>
    </row>
    <row r="1713" spans="1:32">
      <c r="A1713" s="5">
        <v>1705</v>
      </c>
      <c r="B1713" s="5" t="s">
        <v>2545</v>
      </c>
      <c r="C1713" s="69" t="s">
        <v>331</v>
      </c>
      <c r="F1713" s="197">
        <f>12+56/60+26/3600</f>
        <v>12.940555555555555</v>
      </c>
      <c r="G1713" s="197">
        <f>47+2/60+49/3600</f>
        <v>47.046944444444442</v>
      </c>
      <c r="H1713" s="71">
        <v>2946</v>
      </c>
      <c r="J1713" s="69" t="s">
        <v>286</v>
      </c>
      <c r="K1713" s="77" t="s">
        <v>2037</v>
      </c>
      <c r="L1713" s="69" t="s">
        <v>2357</v>
      </c>
      <c r="M1713" s="76" t="s">
        <v>49</v>
      </c>
      <c r="N1713" s="72">
        <v>6.4</v>
      </c>
      <c r="O1713" s="72">
        <v>0.2</v>
      </c>
      <c r="P1713" s="74"/>
      <c r="Q1713" s="73"/>
      <c r="R1713" s="77"/>
      <c r="S1713" s="77" t="s">
        <v>322</v>
      </c>
      <c r="T1713" s="79"/>
      <c r="V1713" s="79"/>
      <c r="X1713" s="73"/>
      <c r="AD1713" s="4">
        <v>16.100000000000001</v>
      </c>
      <c r="AE1713" s="4">
        <v>0.6</v>
      </c>
      <c r="AF1713" s="76" t="s">
        <v>322</v>
      </c>
    </row>
    <row r="1714" spans="1:32">
      <c r="A1714" s="5">
        <v>1706</v>
      </c>
      <c r="B1714" s="5" t="s">
        <v>2546</v>
      </c>
      <c r="C1714" s="69" t="s">
        <v>332</v>
      </c>
      <c r="F1714" s="197">
        <f>12+58/60+43/3600</f>
        <v>12.97861111111111</v>
      </c>
      <c r="G1714" s="197">
        <f>47+3/60+19/3600</f>
        <v>47.055277777777775</v>
      </c>
      <c r="H1714" s="71">
        <v>2250</v>
      </c>
      <c r="J1714" s="69" t="s">
        <v>286</v>
      </c>
      <c r="K1714" s="77" t="s">
        <v>2037</v>
      </c>
      <c r="L1714" s="69" t="s">
        <v>2357</v>
      </c>
      <c r="M1714" s="76" t="s">
        <v>49</v>
      </c>
      <c r="N1714" s="73">
        <v>7.9</v>
      </c>
      <c r="O1714" s="73">
        <v>1.1000000000000001</v>
      </c>
      <c r="P1714" s="75"/>
      <c r="Q1714" s="73"/>
      <c r="R1714" s="77"/>
      <c r="S1714" s="77" t="s">
        <v>322</v>
      </c>
      <c r="T1714" s="79"/>
      <c r="V1714" s="79"/>
      <c r="W1714" s="106"/>
      <c r="X1714" s="73"/>
      <c r="AD1714" s="4">
        <v>15.8</v>
      </c>
      <c r="AE1714" s="4">
        <v>3.2</v>
      </c>
      <c r="AF1714" s="76" t="s">
        <v>322</v>
      </c>
    </row>
    <row r="1715" spans="1:32">
      <c r="A1715" s="5">
        <v>1707</v>
      </c>
      <c r="B1715" s="5" t="s">
        <v>2547</v>
      </c>
      <c r="C1715" s="69" t="s">
        <v>333</v>
      </c>
      <c r="F1715" s="197">
        <f>12+57/60+13/3600</f>
        <v>12.95361111111111</v>
      </c>
      <c r="G1715" s="197">
        <f>47+2/60+54/3600</f>
        <v>47.048333333333332</v>
      </c>
      <c r="H1715" s="71">
        <v>3015</v>
      </c>
      <c r="J1715" s="69" t="s">
        <v>286</v>
      </c>
      <c r="K1715" s="77" t="s">
        <v>2037</v>
      </c>
      <c r="L1715" s="69" t="s">
        <v>2357</v>
      </c>
      <c r="M1715" s="76" t="s">
        <v>49</v>
      </c>
      <c r="N1715" s="73">
        <v>9.6</v>
      </c>
      <c r="O1715" s="73">
        <v>0.7</v>
      </c>
      <c r="P1715" s="75"/>
      <c r="Q1715" s="73"/>
      <c r="R1715" s="77"/>
      <c r="S1715" s="77" t="s">
        <v>322</v>
      </c>
      <c r="T1715" s="79"/>
      <c r="V1715" s="79"/>
      <c r="X1715" s="73"/>
      <c r="AD1715" s="4">
        <v>19.100000000000001</v>
      </c>
      <c r="AE1715" s="4">
        <v>0.1</v>
      </c>
      <c r="AF1715" s="76" t="s">
        <v>322</v>
      </c>
    </row>
    <row r="1716" spans="1:32">
      <c r="A1716" s="5">
        <v>1708</v>
      </c>
      <c r="B1716" s="5" t="s">
        <v>2548</v>
      </c>
      <c r="C1716" s="69" t="s">
        <v>334</v>
      </c>
      <c r="F1716" s="197">
        <f>12+52/60+0/3600</f>
        <v>12.866666666666667</v>
      </c>
      <c r="G1716" s="197">
        <f>47+0/60+38/3600</f>
        <v>47.010555555555555</v>
      </c>
      <c r="H1716" s="71">
        <v>1097</v>
      </c>
      <c r="J1716" s="69" t="s">
        <v>286</v>
      </c>
      <c r="K1716" s="77" t="s">
        <v>2314</v>
      </c>
      <c r="L1716" s="77" t="s">
        <v>3204</v>
      </c>
      <c r="M1716" s="76" t="s">
        <v>49</v>
      </c>
      <c r="P1716" s="75"/>
      <c r="Q1716" s="73"/>
      <c r="R1716" s="77"/>
      <c r="S1716" s="77"/>
      <c r="T1716" s="79"/>
      <c r="V1716" s="79"/>
      <c r="W1716" s="106"/>
      <c r="X1716" s="73"/>
      <c r="AD1716" s="4">
        <v>13.8</v>
      </c>
      <c r="AE1716" s="4">
        <v>0.6</v>
      </c>
      <c r="AF1716" s="4" t="s">
        <v>322</v>
      </c>
    </row>
    <row r="1717" spans="1:32">
      <c r="A1717" s="5">
        <v>1709</v>
      </c>
      <c r="B1717" s="5" t="s">
        <v>2549</v>
      </c>
      <c r="C1717" s="69" t="s">
        <v>335</v>
      </c>
      <c r="F1717" s="197">
        <f>12+59/60+35/3600</f>
        <v>12.993055555555555</v>
      </c>
      <c r="G1717" s="197">
        <f>47+3/60+23/3600</f>
        <v>47.056388888888883</v>
      </c>
      <c r="H1717" s="71">
        <v>2220</v>
      </c>
      <c r="J1717" s="69" t="s">
        <v>286</v>
      </c>
      <c r="K1717" s="77" t="s">
        <v>2314</v>
      </c>
      <c r="L1717" s="77" t="s">
        <v>3204</v>
      </c>
      <c r="M1717" s="76" t="s">
        <v>49</v>
      </c>
      <c r="P1717" s="75"/>
      <c r="Q1717" s="73"/>
      <c r="R1717" s="77"/>
      <c r="S1717" s="77"/>
      <c r="T1717" s="79"/>
      <c r="V1717" s="79"/>
      <c r="X1717" s="73"/>
      <c r="AD1717" s="4">
        <v>16.7</v>
      </c>
      <c r="AE1717" s="4">
        <v>1.2</v>
      </c>
      <c r="AF1717" s="4" t="s">
        <v>322</v>
      </c>
    </row>
    <row r="1718" spans="1:32">
      <c r="A1718" s="5">
        <v>1710</v>
      </c>
      <c r="B1718" s="5" t="s">
        <v>2550</v>
      </c>
      <c r="C1718" s="70" t="s">
        <v>60</v>
      </c>
      <c r="F1718" s="197">
        <f>14+57/60+7/2600</f>
        <v>14.952692307692306</v>
      </c>
      <c r="G1718" s="197">
        <f>46+46/60+7/3600</f>
        <v>46.768611111111113</v>
      </c>
      <c r="H1718" s="71">
        <v>672</v>
      </c>
      <c r="J1718" s="69" t="s">
        <v>56</v>
      </c>
      <c r="K1718" s="77" t="s">
        <v>2037</v>
      </c>
      <c r="L1718" s="77" t="s">
        <v>608</v>
      </c>
      <c r="M1718" s="76" t="s">
        <v>3556</v>
      </c>
      <c r="P1718" s="84">
        <v>37.700000000000003</v>
      </c>
      <c r="Q1718" s="83">
        <v>4.3</v>
      </c>
      <c r="R1718" s="77">
        <v>31</v>
      </c>
      <c r="S1718" s="77" t="s">
        <v>336</v>
      </c>
      <c r="T1718" s="79">
        <v>12.95</v>
      </c>
      <c r="U1718" s="85"/>
      <c r="V1718" s="79">
        <v>2.02</v>
      </c>
      <c r="W1718" s="86">
        <v>72</v>
      </c>
      <c r="X1718" s="73">
        <v>2.67</v>
      </c>
      <c r="Y1718" s="219">
        <v>68.3</v>
      </c>
      <c r="Z1718" s="172">
        <v>5</v>
      </c>
      <c r="AA1718" s="172">
        <v>20</v>
      </c>
      <c r="AB1718" s="76" t="s">
        <v>336</v>
      </c>
    </row>
    <row r="1719" spans="1:32">
      <c r="A1719" s="5">
        <v>1711</v>
      </c>
      <c r="B1719" s="5" t="s">
        <v>2551</v>
      </c>
      <c r="C1719" s="70" t="s">
        <v>59</v>
      </c>
      <c r="F1719" s="197">
        <f>14+57/60+7/2600</f>
        <v>14.952692307692306</v>
      </c>
      <c r="G1719" s="197">
        <f>46+46/60+7/3600</f>
        <v>46.768611111111113</v>
      </c>
      <c r="H1719" s="71">
        <v>672</v>
      </c>
      <c r="J1719" s="69" t="s">
        <v>56</v>
      </c>
      <c r="K1719" s="77" t="s">
        <v>2037</v>
      </c>
      <c r="L1719" s="77" t="s">
        <v>608</v>
      </c>
      <c r="M1719" s="76" t="s">
        <v>3556</v>
      </c>
      <c r="P1719" s="84">
        <v>45</v>
      </c>
      <c r="Q1719" s="83">
        <v>2</v>
      </c>
      <c r="R1719" s="77">
        <v>27</v>
      </c>
      <c r="S1719" s="77" t="s">
        <v>336</v>
      </c>
      <c r="T1719" s="79">
        <v>14.26</v>
      </c>
      <c r="V1719" s="79">
        <v>1.08</v>
      </c>
      <c r="W1719" s="57">
        <v>62</v>
      </c>
      <c r="X1719" s="73">
        <v>2.59</v>
      </c>
      <c r="Y1719" s="219">
        <v>75.5</v>
      </c>
      <c r="Z1719" s="172">
        <v>5.5</v>
      </c>
      <c r="AA1719" s="172">
        <v>20</v>
      </c>
      <c r="AB1719" s="76" t="s">
        <v>336</v>
      </c>
    </row>
    <row r="1720" spans="1:32">
      <c r="A1720" s="5">
        <v>1712</v>
      </c>
      <c r="B1720" s="5" t="s">
        <v>2556</v>
      </c>
      <c r="C1720" s="70" t="s">
        <v>61</v>
      </c>
      <c r="F1720" s="198">
        <f>14+57/60+8/3600</f>
        <v>14.952222222222222</v>
      </c>
      <c r="G1720" s="198">
        <f>46+46/60+8/3600</f>
        <v>46.768888888888888</v>
      </c>
      <c r="H1720" s="71">
        <v>645</v>
      </c>
      <c r="J1720" s="69" t="s">
        <v>56</v>
      </c>
      <c r="K1720" s="77" t="s">
        <v>2038</v>
      </c>
      <c r="L1720" s="77" t="s">
        <v>608</v>
      </c>
      <c r="M1720" s="76" t="s">
        <v>3556</v>
      </c>
      <c r="P1720" s="75">
        <v>42.6</v>
      </c>
      <c r="Q1720" s="73">
        <v>2.1</v>
      </c>
      <c r="R1720" s="77">
        <v>25</v>
      </c>
      <c r="S1720" s="77" t="s">
        <v>336</v>
      </c>
      <c r="T1720" s="79">
        <v>13.78</v>
      </c>
      <c r="V1720" s="79">
        <v>1.23</v>
      </c>
      <c r="W1720" s="57">
        <v>78</v>
      </c>
      <c r="X1720" s="73">
        <v>2.19</v>
      </c>
    </row>
    <row r="1721" spans="1:32">
      <c r="A1721" s="5">
        <v>1713</v>
      </c>
      <c r="B1721" s="5" t="s">
        <v>2557</v>
      </c>
      <c r="C1721" s="70" t="s">
        <v>57</v>
      </c>
      <c r="F1721" s="198">
        <f>14+57/60+8/3600</f>
        <v>14.952222222222222</v>
      </c>
      <c r="G1721" s="198">
        <f>46+46/60+8/3600</f>
        <v>46.768888888888888</v>
      </c>
      <c r="H1721" s="71">
        <v>645</v>
      </c>
      <c r="J1721" s="69" t="s">
        <v>56</v>
      </c>
      <c r="K1721" s="77" t="s">
        <v>2038</v>
      </c>
      <c r="L1721" s="77" t="s">
        <v>1029</v>
      </c>
      <c r="M1721" s="76" t="s">
        <v>3556</v>
      </c>
      <c r="P1721" s="75">
        <v>42.9</v>
      </c>
      <c r="Q1721" s="73">
        <v>2.1</v>
      </c>
      <c r="R1721" s="77">
        <v>25</v>
      </c>
      <c r="S1721" s="77" t="s">
        <v>336</v>
      </c>
      <c r="T1721" s="79">
        <v>14.02</v>
      </c>
      <c r="V1721" s="79">
        <v>1.26</v>
      </c>
      <c r="W1721" s="106">
        <v>88</v>
      </c>
      <c r="X1721" s="73">
        <v>2.57</v>
      </c>
      <c r="AB1721" s="76"/>
    </row>
    <row r="1722" spans="1:32">
      <c r="A1722" s="5">
        <v>1714</v>
      </c>
      <c r="B1722" s="5" t="s">
        <v>2552</v>
      </c>
      <c r="C1722" s="70" t="s">
        <v>62</v>
      </c>
      <c r="F1722" s="198">
        <f>14+57/60+8/3600</f>
        <v>14.952222222222222</v>
      </c>
      <c r="G1722" s="198">
        <f>46+46/60+9/3600</f>
        <v>46.769166666666663</v>
      </c>
      <c r="H1722" s="71">
        <v>643</v>
      </c>
      <c r="J1722" s="69" t="s">
        <v>56</v>
      </c>
      <c r="K1722" s="77" t="s">
        <v>2314</v>
      </c>
      <c r="L1722" s="69" t="s">
        <v>2357</v>
      </c>
      <c r="M1722" s="76" t="s">
        <v>3556</v>
      </c>
      <c r="P1722" s="75"/>
      <c r="Q1722" s="73"/>
      <c r="R1722" s="77"/>
      <c r="S1722" s="77"/>
      <c r="T1722" s="79"/>
      <c r="V1722" s="79"/>
      <c r="X1722" s="73"/>
      <c r="Y1722" s="219">
        <v>69.400000000000006</v>
      </c>
      <c r="Z1722" s="172">
        <v>4.5</v>
      </c>
      <c r="AA1722" s="172">
        <v>20</v>
      </c>
      <c r="AB1722" s="76" t="s">
        <v>336</v>
      </c>
    </row>
    <row r="1723" spans="1:32">
      <c r="A1723" s="5">
        <v>1715</v>
      </c>
      <c r="B1723" s="5" t="s">
        <v>2553</v>
      </c>
      <c r="C1723" s="70" t="s">
        <v>63</v>
      </c>
      <c r="F1723" s="198">
        <f>14+57/60+8/3600</f>
        <v>14.952222222222222</v>
      </c>
      <c r="G1723" s="198">
        <f>46+46/60+9/3600</f>
        <v>46.769166666666663</v>
      </c>
      <c r="H1723" s="71">
        <v>643</v>
      </c>
      <c r="J1723" s="69" t="s">
        <v>56</v>
      </c>
      <c r="K1723" s="77" t="s">
        <v>2314</v>
      </c>
      <c r="L1723" s="69" t="s">
        <v>2357</v>
      </c>
      <c r="M1723" s="76" t="s">
        <v>3556</v>
      </c>
      <c r="P1723" s="75"/>
      <c r="Q1723" s="73"/>
      <c r="R1723" s="77"/>
      <c r="S1723" s="77"/>
      <c r="T1723" s="79"/>
      <c r="V1723" s="79"/>
      <c r="X1723" s="73"/>
      <c r="Y1723" s="219">
        <v>74.8</v>
      </c>
      <c r="Z1723" s="172">
        <v>5.2</v>
      </c>
      <c r="AA1723" s="172">
        <v>20</v>
      </c>
      <c r="AB1723" s="76" t="s">
        <v>336</v>
      </c>
    </row>
    <row r="1724" spans="1:32">
      <c r="A1724" s="5">
        <v>1716</v>
      </c>
      <c r="B1724" s="5" t="s">
        <v>3038</v>
      </c>
      <c r="C1724" s="70" t="s">
        <v>339</v>
      </c>
      <c r="F1724" s="198">
        <f>14+57/60+11/3600</f>
        <v>14.953055555555554</v>
      </c>
      <c r="G1724" s="198">
        <f>46+46/60+8/3600</f>
        <v>46.768888888888888</v>
      </c>
      <c r="J1724" s="69" t="s">
        <v>56</v>
      </c>
      <c r="K1724" s="77" t="s">
        <v>2038</v>
      </c>
      <c r="L1724" s="69" t="s">
        <v>2357</v>
      </c>
      <c r="M1724" s="76" t="s">
        <v>3556</v>
      </c>
      <c r="P1724" s="75">
        <v>36.299999999999997</v>
      </c>
      <c r="Q1724" s="73">
        <v>1.7</v>
      </c>
      <c r="R1724" s="77">
        <v>27</v>
      </c>
      <c r="S1724" s="77" t="s">
        <v>336</v>
      </c>
      <c r="T1724" s="79">
        <v>14.13</v>
      </c>
      <c r="V1724" s="79">
        <v>0.98</v>
      </c>
      <c r="W1724" s="106">
        <v>67</v>
      </c>
      <c r="X1724" s="73">
        <v>2.29</v>
      </c>
      <c r="Y1724" s="219">
        <v>68.5</v>
      </c>
      <c r="Z1724" s="172">
        <v>4.8</v>
      </c>
      <c r="AA1724" s="174">
        <v>20</v>
      </c>
      <c r="AB1724" s="76" t="s">
        <v>336</v>
      </c>
    </row>
    <row r="1725" spans="1:32">
      <c r="A1725" s="5">
        <v>1717</v>
      </c>
      <c r="B1725" s="5" t="s">
        <v>3039</v>
      </c>
      <c r="C1725" s="70" t="s">
        <v>340</v>
      </c>
      <c r="F1725" s="198">
        <f>14+57/60+11/3600</f>
        <v>14.953055555555554</v>
      </c>
      <c r="G1725" s="198">
        <f>46+46/60+8/3600</f>
        <v>46.768888888888888</v>
      </c>
      <c r="H1725" s="71">
        <v>594</v>
      </c>
      <c r="J1725" s="69" t="s">
        <v>56</v>
      </c>
      <c r="K1725" s="77" t="s">
        <v>2038</v>
      </c>
      <c r="L1725" s="69" t="s">
        <v>2357</v>
      </c>
      <c r="M1725" s="76" t="s">
        <v>3556</v>
      </c>
      <c r="P1725" s="75">
        <v>34.299999999999997</v>
      </c>
      <c r="Q1725" s="73">
        <v>1.8</v>
      </c>
      <c r="R1725" s="77">
        <v>25</v>
      </c>
      <c r="S1725" s="77" t="s">
        <v>336</v>
      </c>
      <c r="T1725" s="79">
        <v>13.11</v>
      </c>
      <c r="V1725" s="79">
        <v>1.27</v>
      </c>
      <c r="W1725" s="106">
        <v>100</v>
      </c>
      <c r="X1725" s="73">
        <v>2.15</v>
      </c>
      <c r="Y1725" s="219">
        <v>64.8</v>
      </c>
      <c r="Z1725" s="172">
        <v>4.5999999999999996</v>
      </c>
      <c r="AA1725" s="174">
        <v>20</v>
      </c>
      <c r="AB1725" s="76" t="s">
        <v>336</v>
      </c>
    </row>
    <row r="1726" spans="1:32">
      <c r="A1726" s="5">
        <v>1718</v>
      </c>
      <c r="B1726" s="5" t="s">
        <v>3040</v>
      </c>
      <c r="C1726" s="70" t="s">
        <v>341</v>
      </c>
      <c r="F1726" s="198">
        <f>15+11/60+29/3600</f>
        <v>15.191388888888889</v>
      </c>
      <c r="G1726" s="198">
        <f>46+48/60+34/3600</f>
        <v>46.809444444444445</v>
      </c>
      <c r="H1726" s="71">
        <v>914</v>
      </c>
      <c r="J1726" s="69" t="s">
        <v>56</v>
      </c>
      <c r="K1726" s="77" t="s">
        <v>2038</v>
      </c>
      <c r="L1726" s="77" t="s">
        <v>607</v>
      </c>
      <c r="M1726" s="76" t="s">
        <v>3556</v>
      </c>
      <c r="P1726" s="75">
        <v>46.4</v>
      </c>
      <c r="Q1726" s="73">
        <v>4.7</v>
      </c>
      <c r="R1726" s="77">
        <v>30</v>
      </c>
      <c r="S1726" s="77" t="s">
        <v>336</v>
      </c>
      <c r="T1726" s="79">
        <v>13.22</v>
      </c>
      <c r="V1726" s="79">
        <v>1.51</v>
      </c>
      <c r="W1726" s="106">
        <v>70</v>
      </c>
      <c r="X1726" s="73">
        <v>2.13</v>
      </c>
    </row>
    <row r="1727" spans="1:32">
      <c r="A1727" s="5">
        <v>1719</v>
      </c>
      <c r="B1727" s="5" t="s">
        <v>3041</v>
      </c>
      <c r="C1727" s="70" t="s">
        <v>604</v>
      </c>
      <c r="F1727" s="198">
        <f>15+11/60+29/3600</f>
        <v>15.191388888888889</v>
      </c>
      <c r="G1727" s="198">
        <f>46+48/60+34/3600</f>
        <v>46.809444444444445</v>
      </c>
      <c r="H1727" s="71">
        <v>914</v>
      </c>
      <c r="J1727" s="69" t="s">
        <v>56</v>
      </c>
      <c r="K1727" s="77" t="s">
        <v>2038</v>
      </c>
      <c r="L1727" s="77" t="s">
        <v>606</v>
      </c>
      <c r="M1727" s="76" t="s">
        <v>3556</v>
      </c>
      <c r="N1727" s="65">
        <v>11.8</v>
      </c>
      <c r="O1727" s="5">
        <v>3.2</v>
      </c>
      <c r="P1727" s="75">
        <v>51.1</v>
      </c>
      <c r="Q1727" s="73">
        <v>2.2999999999999998</v>
      </c>
      <c r="R1727" s="77">
        <v>25</v>
      </c>
      <c r="S1727" s="77" t="s">
        <v>336</v>
      </c>
      <c r="T1727" s="79">
        <v>14.51</v>
      </c>
      <c r="V1727" s="79">
        <v>0.97</v>
      </c>
      <c r="W1727" s="106">
        <v>61</v>
      </c>
      <c r="X1727" s="73">
        <v>2.21</v>
      </c>
    </row>
    <row r="1728" spans="1:32">
      <c r="A1728" s="5">
        <v>1720</v>
      </c>
      <c r="B1728" s="5" t="s">
        <v>3042</v>
      </c>
      <c r="C1728" s="70" t="s">
        <v>605</v>
      </c>
      <c r="F1728" s="198">
        <f>15+11/60+29/3600</f>
        <v>15.191388888888889</v>
      </c>
      <c r="G1728" s="198">
        <f>46+48/60+34/3600</f>
        <v>46.809444444444445</v>
      </c>
      <c r="H1728" s="71">
        <v>881</v>
      </c>
      <c r="J1728" s="69" t="s">
        <v>56</v>
      </c>
      <c r="K1728" s="77" t="s">
        <v>2037</v>
      </c>
      <c r="L1728" s="77" t="s">
        <v>3909</v>
      </c>
      <c r="M1728" s="76" t="s">
        <v>3556</v>
      </c>
      <c r="P1728" s="75">
        <v>43.4</v>
      </c>
      <c r="Q1728" s="73">
        <v>4.2</v>
      </c>
      <c r="R1728" s="77">
        <v>35</v>
      </c>
      <c r="S1728" s="77" t="s">
        <v>336</v>
      </c>
      <c r="T1728" s="79">
        <v>13.06</v>
      </c>
      <c r="V1728" s="79">
        <v>1.61</v>
      </c>
      <c r="W1728" s="106">
        <v>60</v>
      </c>
      <c r="X1728" s="73">
        <v>2.39</v>
      </c>
      <c r="Y1728" s="219">
        <v>70.3</v>
      </c>
      <c r="Z1728" s="172">
        <v>5</v>
      </c>
      <c r="AA1728" s="174">
        <v>20</v>
      </c>
      <c r="AB1728" s="4" t="s">
        <v>336</v>
      </c>
    </row>
    <row r="1729" spans="1:28">
      <c r="A1729" s="5">
        <v>1721</v>
      </c>
      <c r="B1729" s="5" t="s">
        <v>3043</v>
      </c>
      <c r="C1729" s="70" t="s">
        <v>58</v>
      </c>
      <c r="F1729" s="198">
        <f>15+11/60+29/3600</f>
        <v>15.191388888888889</v>
      </c>
      <c r="G1729" s="198">
        <f>46+48/60+34/3600</f>
        <v>46.809444444444445</v>
      </c>
      <c r="H1729" s="71">
        <v>881</v>
      </c>
      <c r="J1729" s="69" t="s">
        <v>56</v>
      </c>
      <c r="K1729" s="77" t="s">
        <v>2037</v>
      </c>
      <c r="L1729" s="77" t="s">
        <v>3909</v>
      </c>
      <c r="M1729" s="76" t="s">
        <v>3556</v>
      </c>
      <c r="P1729" s="75">
        <v>50.2</v>
      </c>
      <c r="Q1729" s="73">
        <v>2.5</v>
      </c>
      <c r="R1729" s="77">
        <v>25</v>
      </c>
      <c r="S1729" s="77" t="s">
        <v>336</v>
      </c>
      <c r="T1729" s="79">
        <v>14.32</v>
      </c>
      <c r="V1729" s="79">
        <v>0.83</v>
      </c>
      <c r="W1729" s="106">
        <v>65</v>
      </c>
      <c r="X1729" s="73">
        <v>2.5</v>
      </c>
      <c r="Y1729" s="219">
        <v>77.599999999999994</v>
      </c>
      <c r="Z1729" s="172">
        <v>5.5</v>
      </c>
      <c r="AA1729" s="174">
        <v>20</v>
      </c>
      <c r="AB1729" s="4" t="s">
        <v>336</v>
      </c>
    </row>
    <row r="1730" spans="1:28">
      <c r="A1730" s="5">
        <v>1722</v>
      </c>
      <c r="B1730" s="5" t="s">
        <v>3044</v>
      </c>
      <c r="C1730" s="70" t="s">
        <v>609</v>
      </c>
      <c r="F1730" s="198">
        <f>13+15/60+11/3600</f>
        <v>13.253055555555555</v>
      </c>
      <c r="G1730" s="198">
        <f>46+56/60+18/3600</f>
        <v>46.938333333333333</v>
      </c>
      <c r="H1730" s="71">
        <v>1660</v>
      </c>
      <c r="J1730" s="69" t="s">
        <v>286</v>
      </c>
      <c r="K1730" s="77" t="s">
        <v>2038</v>
      </c>
      <c r="L1730" s="77" t="s">
        <v>3204</v>
      </c>
      <c r="M1730" s="76" t="s">
        <v>49</v>
      </c>
      <c r="N1730" s="65">
        <v>8</v>
      </c>
      <c r="O1730" s="5">
        <v>0.6</v>
      </c>
      <c r="P1730" s="75">
        <v>12.8</v>
      </c>
      <c r="Q1730" s="73">
        <v>1.4</v>
      </c>
      <c r="R1730" s="77">
        <v>25</v>
      </c>
      <c r="S1730" s="77" t="s">
        <v>611</v>
      </c>
      <c r="T1730" s="79"/>
      <c r="V1730" s="79"/>
      <c r="X1730" s="73">
        <v>1.93</v>
      </c>
      <c r="Y1730" s="172"/>
    </row>
    <row r="1731" spans="1:28">
      <c r="A1731" s="5">
        <v>1723</v>
      </c>
      <c r="B1731" s="5" t="s">
        <v>3045</v>
      </c>
      <c r="C1731" s="70" t="s">
        <v>610</v>
      </c>
      <c r="F1731" s="198">
        <f>13+15/60+43/3600</f>
        <v>13.261944444444444</v>
      </c>
      <c r="G1731" s="198">
        <f>46+57/60+0/3600</f>
        <v>46.95</v>
      </c>
      <c r="H1731" s="71">
        <v>2350</v>
      </c>
      <c r="J1731" s="69" t="s">
        <v>286</v>
      </c>
      <c r="K1731" s="77" t="s">
        <v>2038</v>
      </c>
      <c r="L1731" s="77" t="s">
        <v>3204</v>
      </c>
      <c r="M1731" s="76" t="s">
        <v>49</v>
      </c>
      <c r="N1731" s="65">
        <v>13.8</v>
      </c>
      <c r="O1731" s="5">
        <v>0.7</v>
      </c>
      <c r="P1731" s="75">
        <v>15.2</v>
      </c>
      <c r="Q1731" s="73">
        <v>1.3</v>
      </c>
      <c r="R1731" s="77">
        <v>25</v>
      </c>
      <c r="S1731" s="77" t="s">
        <v>611</v>
      </c>
      <c r="T1731" s="79">
        <v>14.53</v>
      </c>
      <c r="V1731" s="79">
        <v>1.3</v>
      </c>
      <c r="W1731" s="106">
        <v>90</v>
      </c>
      <c r="X1731" s="73">
        <v>1.86</v>
      </c>
      <c r="Y1731" s="172"/>
    </row>
    <row r="1732" spans="1:28">
      <c r="A1732" s="5">
        <v>1724</v>
      </c>
      <c r="B1732" s="5" t="s">
        <v>3046</v>
      </c>
      <c r="C1732" s="70" t="s">
        <v>612</v>
      </c>
      <c r="F1732" s="198">
        <f>13+8/60+20/3600</f>
        <v>13.138888888888889</v>
      </c>
      <c r="G1732" s="198">
        <f>46+58/60+22/3600</f>
        <v>46.972777777777779</v>
      </c>
      <c r="H1732" s="71">
        <v>2340</v>
      </c>
      <c r="J1732" s="69" t="s">
        <v>613</v>
      </c>
      <c r="K1732" s="4" t="s">
        <v>856</v>
      </c>
      <c r="L1732" s="77" t="s">
        <v>3204</v>
      </c>
      <c r="M1732" s="76" t="s">
        <v>49</v>
      </c>
      <c r="N1732" s="65">
        <v>6.7</v>
      </c>
      <c r="O1732" s="4">
        <v>0.5</v>
      </c>
      <c r="P1732" s="75">
        <v>10.6</v>
      </c>
      <c r="Q1732" s="73">
        <v>0.9</v>
      </c>
      <c r="R1732" s="77">
        <v>27</v>
      </c>
      <c r="S1732" s="77" t="s">
        <v>611</v>
      </c>
      <c r="T1732" s="79">
        <v>14.49</v>
      </c>
      <c r="V1732" s="79">
        <v>1.1000000000000001</v>
      </c>
      <c r="W1732" s="106">
        <v>102</v>
      </c>
      <c r="X1732" s="73">
        <v>1.72</v>
      </c>
      <c r="Y1732" s="172"/>
    </row>
    <row r="1733" spans="1:28">
      <c r="A1733" s="5">
        <v>1725</v>
      </c>
      <c r="B1733" s="5" t="s">
        <v>3047</v>
      </c>
      <c r="C1733" s="70" t="s">
        <v>614</v>
      </c>
      <c r="F1733" s="198">
        <f>13+8/60+11/3600</f>
        <v>13.136388888888888</v>
      </c>
      <c r="G1733" s="198">
        <f>46+57/60+57/3600</f>
        <v>46.965833333333336</v>
      </c>
      <c r="H1733" s="71">
        <v>2170</v>
      </c>
      <c r="J1733" s="69" t="s">
        <v>613</v>
      </c>
      <c r="K1733" s="4" t="s">
        <v>2038</v>
      </c>
      <c r="L1733" s="77" t="s">
        <v>3204</v>
      </c>
      <c r="M1733" s="76" t="s">
        <v>49</v>
      </c>
      <c r="P1733" s="75">
        <v>9.3000000000000007</v>
      </c>
      <c r="Q1733" s="73">
        <v>1.1000000000000001</v>
      </c>
      <c r="R1733" s="77">
        <v>25</v>
      </c>
      <c r="S1733" s="77" t="s">
        <v>611</v>
      </c>
      <c r="T1733" s="79"/>
      <c r="V1733" s="79"/>
      <c r="X1733" s="73">
        <v>1.78</v>
      </c>
      <c r="Y1733" s="172"/>
    </row>
    <row r="1734" spans="1:28">
      <c r="A1734" s="5">
        <v>1726</v>
      </c>
      <c r="B1734" s="5" t="s">
        <v>3048</v>
      </c>
      <c r="C1734" s="70" t="s">
        <v>615</v>
      </c>
      <c r="F1734" s="198">
        <f>13+14/60+58/3600</f>
        <v>13.249444444444444</v>
      </c>
      <c r="G1734" s="198">
        <f>46+55/60+48/3600</f>
        <v>46.93</v>
      </c>
      <c r="H1734" s="71">
        <v>1360</v>
      </c>
      <c r="J1734" s="69" t="s">
        <v>613</v>
      </c>
      <c r="K1734" s="4" t="s">
        <v>2038</v>
      </c>
      <c r="L1734" s="77" t="s">
        <v>3204</v>
      </c>
      <c r="M1734" s="76" t="s">
        <v>49</v>
      </c>
      <c r="P1734" s="75">
        <v>10.5</v>
      </c>
      <c r="Q1734" s="73">
        <v>1.1000000000000001</v>
      </c>
      <c r="R1734" s="77">
        <v>25</v>
      </c>
      <c r="S1734" s="77" t="s">
        <v>611</v>
      </c>
      <c r="T1734" s="79"/>
      <c r="V1734" s="79"/>
      <c r="X1734" s="73">
        <v>1.88</v>
      </c>
      <c r="Y1734" s="172"/>
    </row>
    <row r="1735" spans="1:28">
      <c r="A1735" s="5">
        <v>1727</v>
      </c>
      <c r="B1735" s="5" t="s">
        <v>3049</v>
      </c>
      <c r="C1735" s="70" t="s">
        <v>616</v>
      </c>
      <c r="F1735" s="198">
        <f>13+15/60+28/3600</f>
        <v>13.257777777777777</v>
      </c>
      <c r="G1735" s="198">
        <f>46+56/60+59/3600</f>
        <v>46.949722222222221</v>
      </c>
      <c r="H1735" s="71">
        <v>2240</v>
      </c>
      <c r="J1735" s="69" t="s">
        <v>613</v>
      </c>
      <c r="K1735" s="4" t="s">
        <v>2038</v>
      </c>
      <c r="L1735" s="77" t="s">
        <v>3204</v>
      </c>
      <c r="M1735" s="76" t="s">
        <v>49</v>
      </c>
      <c r="P1735" s="75">
        <v>14.6</v>
      </c>
      <c r="Q1735" s="73">
        <v>1.4</v>
      </c>
      <c r="R1735" s="77">
        <v>25</v>
      </c>
      <c r="S1735" s="77" t="s">
        <v>611</v>
      </c>
      <c r="T1735" s="79"/>
      <c r="V1735" s="79"/>
      <c r="X1735" s="73">
        <v>1.77</v>
      </c>
      <c r="Y1735" s="172"/>
    </row>
    <row r="1736" spans="1:28">
      <c r="A1736" s="5">
        <v>1728</v>
      </c>
      <c r="B1736" s="5" t="s">
        <v>2814</v>
      </c>
      <c r="C1736" s="70" t="s">
        <v>617</v>
      </c>
      <c r="F1736" s="198">
        <f>13+9/60+4/3600</f>
        <v>13.151111111111112</v>
      </c>
      <c r="G1736" s="198">
        <f>46+57/60+32/3600</f>
        <v>46.958888888888893</v>
      </c>
      <c r="H1736" s="71">
        <v>1800</v>
      </c>
      <c r="J1736" s="69" t="s">
        <v>613</v>
      </c>
      <c r="K1736" s="4" t="s">
        <v>856</v>
      </c>
      <c r="L1736" s="77" t="s">
        <v>3204</v>
      </c>
      <c r="M1736" s="76" t="s">
        <v>49</v>
      </c>
      <c r="N1736" s="65">
        <v>5</v>
      </c>
      <c r="O1736" s="5">
        <v>1.6</v>
      </c>
      <c r="P1736" s="75">
        <v>8</v>
      </c>
      <c r="Q1736" s="73">
        <v>0.6</v>
      </c>
      <c r="R1736" s="77">
        <v>25</v>
      </c>
      <c r="S1736" s="77" t="s">
        <v>611</v>
      </c>
      <c r="T1736" s="79"/>
      <c r="V1736" s="79"/>
      <c r="X1736" s="73">
        <v>1.74</v>
      </c>
      <c r="Y1736" s="172"/>
    </row>
    <row r="1737" spans="1:28">
      <c r="A1737" s="5">
        <v>1729</v>
      </c>
      <c r="B1737" s="5" t="s">
        <v>2815</v>
      </c>
      <c r="C1737" s="70" t="s">
        <v>618</v>
      </c>
      <c r="F1737" s="198">
        <f>13+9/60+31/3600</f>
        <v>13.158611111111112</v>
      </c>
      <c r="G1737" s="198">
        <f>46+57/60+8/3600</f>
        <v>46.952222222222225</v>
      </c>
      <c r="H1737" s="71">
        <v>1350</v>
      </c>
      <c r="J1737" s="69" t="s">
        <v>613</v>
      </c>
      <c r="K1737" s="4" t="s">
        <v>856</v>
      </c>
      <c r="L1737" s="77" t="s">
        <v>3204</v>
      </c>
      <c r="M1737" s="76" t="s">
        <v>49</v>
      </c>
      <c r="N1737" s="65">
        <v>5.3</v>
      </c>
      <c r="O1737" s="5">
        <v>0.6</v>
      </c>
      <c r="P1737" s="75">
        <v>7.8</v>
      </c>
      <c r="Q1737" s="73">
        <v>0.6</v>
      </c>
      <c r="R1737" s="77">
        <v>25</v>
      </c>
      <c r="S1737" s="77" t="s">
        <v>611</v>
      </c>
      <c r="T1737" s="79"/>
      <c r="V1737" s="79"/>
      <c r="X1737" s="73">
        <v>1.99</v>
      </c>
      <c r="Y1737" s="172"/>
    </row>
    <row r="1738" spans="1:28">
      <c r="A1738" s="5">
        <v>1730</v>
      </c>
      <c r="B1738" s="5" t="s">
        <v>2816</v>
      </c>
      <c r="C1738" s="70" t="s">
        <v>619</v>
      </c>
      <c r="F1738" s="198">
        <f>13+14/60+46/3600</f>
        <v>13.246111111111111</v>
      </c>
      <c r="G1738" s="198">
        <f>46+54/60+50/3600</f>
        <v>46.913888888888884</v>
      </c>
      <c r="H1738" s="71">
        <v>710</v>
      </c>
      <c r="J1738" s="69" t="s">
        <v>613</v>
      </c>
      <c r="K1738" s="4" t="s">
        <v>2038</v>
      </c>
      <c r="L1738" s="77" t="s">
        <v>3204</v>
      </c>
      <c r="M1738" s="76" t="s">
        <v>49</v>
      </c>
      <c r="P1738" s="75">
        <v>7.4</v>
      </c>
      <c r="Q1738" s="73">
        <v>0.5</v>
      </c>
      <c r="R1738" s="77">
        <v>25</v>
      </c>
      <c r="S1738" s="77" t="s">
        <v>611</v>
      </c>
      <c r="T1738" s="79"/>
      <c r="V1738" s="79"/>
      <c r="X1738" s="73">
        <v>1.72</v>
      </c>
      <c r="Y1738" s="172"/>
    </row>
    <row r="1739" spans="1:28">
      <c r="A1739" s="5">
        <v>1731</v>
      </c>
      <c r="B1739" s="5" t="s">
        <v>2817</v>
      </c>
      <c r="C1739" s="70" t="s">
        <v>620</v>
      </c>
      <c r="F1739" s="198">
        <f>13+11/60+21/3600</f>
        <v>13.189166666666667</v>
      </c>
      <c r="G1739" s="198">
        <f>46+55/60+28/3600</f>
        <v>46.92444444444444</v>
      </c>
      <c r="H1739" s="71">
        <v>950</v>
      </c>
      <c r="J1739" s="69" t="s">
        <v>5785</v>
      </c>
      <c r="K1739" s="76" t="s">
        <v>2038</v>
      </c>
      <c r="L1739" s="77" t="s">
        <v>3447</v>
      </c>
      <c r="M1739" s="76" t="s">
        <v>3556</v>
      </c>
      <c r="P1739" s="75">
        <v>7.3</v>
      </c>
      <c r="Q1739" s="73">
        <v>0.9</v>
      </c>
      <c r="R1739" s="77">
        <v>25</v>
      </c>
      <c r="S1739" s="77" t="s">
        <v>611</v>
      </c>
      <c r="T1739" s="79"/>
      <c r="V1739" s="79"/>
      <c r="X1739" s="73">
        <v>1.62</v>
      </c>
      <c r="Y1739" s="172"/>
    </row>
    <row r="1740" spans="1:28">
      <c r="A1740" s="5">
        <v>1732</v>
      </c>
      <c r="B1740" s="5" t="s">
        <v>2818</v>
      </c>
      <c r="C1740" s="70" t="s">
        <v>621</v>
      </c>
      <c r="F1740" s="198">
        <f>13+10/60+46/3600</f>
        <v>13.179444444444444</v>
      </c>
      <c r="G1740" s="198">
        <f>46+54/60+18/3600</f>
        <v>46.905000000000001</v>
      </c>
      <c r="H1740" s="71">
        <v>1915</v>
      </c>
      <c r="J1740" s="69" t="s">
        <v>5785</v>
      </c>
      <c r="K1740" s="76" t="s">
        <v>2038</v>
      </c>
      <c r="L1740" s="77" t="s">
        <v>3447</v>
      </c>
      <c r="M1740" s="76" t="s">
        <v>3556</v>
      </c>
      <c r="N1740" s="65">
        <v>10.5</v>
      </c>
      <c r="O1740" s="5">
        <v>1</v>
      </c>
      <c r="P1740" s="75">
        <v>13.9</v>
      </c>
      <c r="Q1740" s="73">
        <v>1.6</v>
      </c>
      <c r="R1740" s="77">
        <v>25</v>
      </c>
      <c r="S1740" s="77" t="s">
        <v>611</v>
      </c>
      <c r="T1740" s="79"/>
      <c r="V1740" s="79"/>
      <c r="X1740" s="73">
        <v>1.95</v>
      </c>
      <c r="Y1740" s="172"/>
    </row>
    <row r="1741" spans="1:28">
      <c r="A1741" s="5">
        <v>1733</v>
      </c>
      <c r="B1741" s="5" t="s">
        <v>5600</v>
      </c>
      <c r="C1741" s="70" t="s">
        <v>622</v>
      </c>
      <c r="F1741" s="198">
        <f>13+11/60+27/3600</f>
        <v>13.190833333333334</v>
      </c>
      <c r="G1741" s="198">
        <f>46+54/60+54/3600</f>
        <v>46.914999999999999</v>
      </c>
      <c r="H1741" s="71">
        <v>1400</v>
      </c>
      <c r="J1741" s="69" t="s">
        <v>5785</v>
      </c>
      <c r="K1741" s="76" t="s">
        <v>2038</v>
      </c>
      <c r="L1741" s="77" t="s">
        <v>3447</v>
      </c>
      <c r="M1741" s="76" t="s">
        <v>3556</v>
      </c>
      <c r="P1741" s="75">
        <v>10.199999999999999</v>
      </c>
      <c r="Q1741" s="73">
        <v>1</v>
      </c>
      <c r="R1741" s="77">
        <v>25</v>
      </c>
      <c r="S1741" s="77" t="s">
        <v>611</v>
      </c>
      <c r="T1741" s="79"/>
      <c r="V1741" s="79"/>
      <c r="X1741" s="73">
        <v>1.72</v>
      </c>
      <c r="Y1741" s="172"/>
    </row>
    <row r="1742" spans="1:28">
      <c r="A1742" s="5">
        <v>1734</v>
      </c>
      <c r="B1742" s="5" t="s">
        <v>5601</v>
      </c>
      <c r="C1742" s="70" t="s">
        <v>623</v>
      </c>
      <c r="F1742" s="198">
        <f>13+9/60+52/3600</f>
        <v>13.164444444444445</v>
      </c>
      <c r="G1742" s="198">
        <f>46+53/60+58/3600</f>
        <v>46.899444444444441</v>
      </c>
      <c r="H1742" s="71">
        <v>2400</v>
      </c>
      <c r="J1742" s="69" t="s">
        <v>5785</v>
      </c>
      <c r="K1742" s="76" t="s">
        <v>2038</v>
      </c>
      <c r="L1742" s="77" t="s">
        <v>3447</v>
      </c>
      <c r="M1742" s="76" t="s">
        <v>3556</v>
      </c>
      <c r="N1742" s="65">
        <v>14.2</v>
      </c>
      <c r="O1742" s="5">
        <v>0.6</v>
      </c>
      <c r="P1742" s="75">
        <v>16.899999999999999</v>
      </c>
      <c r="Q1742" s="73">
        <v>2.2999999999999998</v>
      </c>
      <c r="R1742" s="77">
        <v>25</v>
      </c>
      <c r="S1742" s="77" t="s">
        <v>611</v>
      </c>
      <c r="T1742" s="79"/>
      <c r="V1742" s="79"/>
      <c r="X1742" s="73">
        <v>1.82</v>
      </c>
      <c r="Y1742" s="172"/>
    </row>
    <row r="1743" spans="1:28">
      <c r="A1743" s="5">
        <v>1735</v>
      </c>
      <c r="B1743" s="5" t="s">
        <v>5602</v>
      </c>
      <c r="C1743" s="70" t="s">
        <v>624</v>
      </c>
      <c r="F1743" s="198">
        <f>13+9/60+24/3600</f>
        <v>13.156666666666666</v>
      </c>
      <c r="G1743" s="198">
        <f>46+53/60+45/3600</f>
        <v>46.895833333333336</v>
      </c>
      <c r="H1743" s="71">
        <v>2784</v>
      </c>
      <c r="J1743" s="69" t="s">
        <v>5785</v>
      </c>
      <c r="K1743" s="76" t="s">
        <v>2038</v>
      </c>
      <c r="L1743" s="77" t="s">
        <v>3447</v>
      </c>
      <c r="M1743" s="76" t="s">
        <v>3556</v>
      </c>
      <c r="N1743" s="65">
        <v>16.7</v>
      </c>
      <c r="O1743" s="5">
        <v>0.9</v>
      </c>
      <c r="P1743" s="75">
        <v>19.399999999999999</v>
      </c>
      <c r="Q1743" s="73">
        <v>1.3</v>
      </c>
      <c r="R1743" s="77">
        <v>25</v>
      </c>
      <c r="S1743" s="77" t="s">
        <v>611</v>
      </c>
      <c r="T1743" s="79">
        <v>14.51</v>
      </c>
      <c r="V1743" s="79">
        <v>1</v>
      </c>
      <c r="W1743" s="57">
        <v>84</v>
      </c>
      <c r="X1743" s="73">
        <v>1.81</v>
      </c>
      <c r="Y1743" s="172"/>
    </row>
    <row r="1744" spans="1:28">
      <c r="A1744" s="5">
        <v>1736</v>
      </c>
      <c r="B1744" s="5" t="s">
        <v>5603</v>
      </c>
      <c r="C1744" s="70" t="s">
        <v>626</v>
      </c>
      <c r="F1744" s="198">
        <f>13+8/60+2/3600</f>
        <v>13.133888888888889</v>
      </c>
      <c r="G1744" s="198">
        <f>46+47/60+12/3600</f>
        <v>46.786666666666662</v>
      </c>
      <c r="H1744" s="71">
        <v>2210</v>
      </c>
      <c r="J1744" s="69" t="s">
        <v>5785</v>
      </c>
      <c r="K1744" s="76" t="s">
        <v>2038</v>
      </c>
      <c r="L1744" s="77" t="s">
        <v>3447</v>
      </c>
      <c r="M1744" s="76" t="s">
        <v>3556</v>
      </c>
      <c r="P1744" s="75">
        <v>24.6</v>
      </c>
      <c r="Q1744" s="73">
        <v>1.6</v>
      </c>
      <c r="R1744" s="77">
        <v>27</v>
      </c>
      <c r="S1744" s="77" t="s">
        <v>611</v>
      </c>
      <c r="T1744" s="79"/>
      <c r="V1744" s="79"/>
      <c r="X1744" s="73">
        <v>1.97</v>
      </c>
      <c r="Y1744" s="172"/>
    </row>
    <row r="1745" spans="1:28">
      <c r="A1745" s="5">
        <v>1737</v>
      </c>
      <c r="B1745" s="5" t="s">
        <v>5604</v>
      </c>
      <c r="C1745" s="70" t="s">
        <v>625</v>
      </c>
      <c r="F1745" s="198">
        <f>13+8/60+3/3600</f>
        <v>13.134166666666665</v>
      </c>
      <c r="G1745" s="198">
        <f>46+47/60+39/3600</f>
        <v>46.794166666666662</v>
      </c>
      <c r="H1745" s="71">
        <v>2400</v>
      </c>
      <c r="J1745" s="69" t="s">
        <v>5785</v>
      </c>
      <c r="K1745" s="76" t="s">
        <v>2038</v>
      </c>
      <c r="L1745" s="77" t="s">
        <v>3447</v>
      </c>
      <c r="M1745" s="76" t="s">
        <v>3556</v>
      </c>
      <c r="P1745" s="75">
        <v>23.9</v>
      </c>
      <c r="Q1745" s="73">
        <v>2.5</v>
      </c>
      <c r="R1745" s="77">
        <v>25</v>
      </c>
      <c r="S1745" s="77" t="s">
        <v>611</v>
      </c>
      <c r="T1745" s="79"/>
      <c r="V1745" s="79"/>
      <c r="X1745" s="73">
        <v>1.86</v>
      </c>
      <c r="Y1745" s="172"/>
    </row>
    <row r="1746" spans="1:28">
      <c r="A1746" s="5">
        <v>1738</v>
      </c>
      <c r="B1746" s="5" t="s">
        <v>5605</v>
      </c>
      <c r="C1746" s="70" t="s">
        <v>627</v>
      </c>
      <c r="F1746" s="198">
        <f>13+9/60+32/3600</f>
        <v>13.158888888888889</v>
      </c>
      <c r="G1746" s="198">
        <f>46+45/60+33/3600</f>
        <v>46.759166666666665</v>
      </c>
      <c r="H1746" s="71">
        <v>1080</v>
      </c>
      <c r="J1746" s="69" t="s">
        <v>5785</v>
      </c>
      <c r="K1746" s="76" t="s">
        <v>2038</v>
      </c>
      <c r="L1746" s="77" t="s">
        <v>3447</v>
      </c>
      <c r="M1746" s="76" t="s">
        <v>3556</v>
      </c>
      <c r="P1746" s="75">
        <v>27.3</v>
      </c>
      <c r="Q1746" s="73">
        <v>1.7</v>
      </c>
      <c r="R1746" s="77">
        <v>25</v>
      </c>
      <c r="S1746" s="77" t="s">
        <v>611</v>
      </c>
      <c r="T1746" s="79">
        <v>13.28</v>
      </c>
      <c r="V1746" s="79">
        <v>1.9</v>
      </c>
      <c r="W1746" s="57">
        <v>92</v>
      </c>
      <c r="X1746" s="73">
        <v>1.72</v>
      </c>
    </row>
    <row r="1747" spans="1:28">
      <c r="A1747" s="5">
        <v>1739</v>
      </c>
      <c r="B1747" s="5" t="s">
        <v>5606</v>
      </c>
      <c r="C1747" s="70" t="s">
        <v>628</v>
      </c>
      <c r="F1747" s="198">
        <f>13+9/60+21/3600</f>
        <v>13.155833333333334</v>
      </c>
      <c r="G1747" s="198">
        <f>46+45/60+29/3600</f>
        <v>46.758055555555558</v>
      </c>
      <c r="H1747" s="71">
        <v>1020</v>
      </c>
      <c r="J1747" s="69" t="s">
        <v>5785</v>
      </c>
      <c r="K1747" s="76" t="s">
        <v>2038</v>
      </c>
      <c r="L1747" s="77" t="s">
        <v>3447</v>
      </c>
      <c r="M1747" s="76" t="s">
        <v>3556</v>
      </c>
      <c r="P1747" s="75">
        <v>19.600000000000001</v>
      </c>
      <c r="Q1747" s="73">
        <v>1.6</v>
      </c>
      <c r="R1747" s="77">
        <v>25</v>
      </c>
      <c r="S1747" s="77" t="s">
        <v>611</v>
      </c>
      <c r="T1747" s="79"/>
      <c r="V1747" s="79"/>
      <c r="X1747" s="73">
        <v>1.83</v>
      </c>
    </row>
    <row r="1748" spans="1:28">
      <c r="A1748" s="5">
        <v>1740</v>
      </c>
      <c r="B1748" s="5" t="s">
        <v>5607</v>
      </c>
      <c r="C1748" s="70" t="s">
        <v>629</v>
      </c>
      <c r="F1748" s="198">
        <f>13+90/60+39/3600</f>
        <v>14.510833333333334</v>
      </c>
      <c r="G1748" s="198">
        <f>46+46/60+4/3600</f>
        <v>46.767777777777773</v>
      </c>
      <c r="H1748" s="71">
        <v>1515</v>
      </c>
      <c r="J1748" s="69" t="s">
        <v>5785</v>
      </c>
      <c r="K1748" s="76" t="s">
        <v>2038</v>
      </c>
      <c r="L1748" s="77" t="s">
        <v>3447</v>
      </c>
      <c r="M1748" s="76" t="s">
        <v>3556</v>
      </c>
      <c r="P1748" s="75">
        <v>22.9</v>
      </c>
      <c r="Q1748" s="73">
        <v>1.7</v>
      </c>
      <c r="R1748" s="77">
        <v>25</v>
      </c>
      <c r="S1748" s="77" t="s">
        <v>611</v>
      </c>
      <c r="T1748" s="79"/>
      <c r="V1748" s="79"/>
      <c r="X1748" s="73">
        <v>1.67</v>
      </c>
    </row>
    <row r="1749" spans="1:28">
      <c r="A1749" s="5">
        <v>1741</v>
      </c>
      <c r="B1749" s="5" t="s">
        <v>5397</v>
      </c>
      <c r="C1749" s="70" t="s">
        <v>630</v>
      </c>
      <c r="F1749" s="198">
        <f>13+90/60+39/3600</f>
        <v>14.510833333333334</v>
      </c>
      <c r="G1749" s="198">
        <f>46+46/60+4/3600</f>
        <v>46.767777777777773</v>
      </c>
      <c r="H1749" s="71">
        <v>1420</v>
      </c>
      <c r="J1749" s="69" t="s">
        <v>5785</v>
      </c>
      <c r="K1749" s="76" t="s">
        <v>2038</v>
      </c>
      <c r="L1749" s="77" t="s">
        <v>3447</v>
      </c>
      <c r="M1749" s="76" t="s">
        <v>3556</v>
      </c>
      <c r="P1749" s="75">
        <v>20</v>
      </c>
      <c r="Q1749" s="73">
        <v>2</v>
      </c>
      <c r="R1749" s="77">
        <v>30</v>
      </c>
      <c r="S1749" s="77" t="s">
        <v>611</v>
      </c>
      <c r="T1749" s="79"/>
      <c r="V1749" s="79"/>
      <c r="X1749" s="73">
        <v>1.93</v>
      </c>
    </row>
    <row r="1750" spans="1:28">
      <c r="A1750" s="5">
        <v>1742</v>
      </c>
      <c r="B1750" s="5" t="s">
        <v>5398</v>
      </c>
      <c r="C1750" s="70" t="s">
        <v>631</v>
      </c>
      <c r="F1750" s="198">
        <f>13+8/60+6/3600</f>
        <v>13.135</v>
      </c>
      <c r="G1750" s="198">
        <f>46+47/60+45/3600</f>
        <v>46.795833333333334</v>
      </c>
      <c r="H1750" s="71">
        <v>2490</v>
      </c>
      <c r="J1750" s="69" t="s">
        <v>5785</v>
      </c>
      <c r="K1750" s="76" t="s">
        <v>2037</v>
      </c>
      <c r="L1750" s="77" t="s">
        <v>3447</v>
      </c>
      <c r="M1750" s="76" t="s">
        <v>3556</v>
      </c>
      <c r="P1750" s="75">
        <v>27.4</v>
      </c>
      <c r="Q1750" s="73">
        <v>2.7</v>
      </c>
      <c r="R1750" s="77">
        <v>25</v>
      </c>
      <c r="S1750" s="77" t="s">
        <v>611</v>
      </c>
      <c r="T1750" s="79">
        <v>13.58</v>
      </c>
      <c r="V1750" s="79">
        <v>1.9</v>
      </c>
      <c r="W1750" s="106">
        <v>84</v>
      </c>
      <c r="X1750" s="73">
        <v>1.77</v>
      </c>
      <c r="Y1750" s="219">
        <v>64.8</v>
      </c>
      <c r="Z1750" s="172">
        <v>3.5</v>
      </c>
      <c r="AA1750" s="172">
        <v>20</v>
      </c>
      <c r="AB1750" s="76" t="s">
        <v>611</v>
      </c>
    </row>
    <row r="1751" spans="1:28">
      <c r="A1751" s="5">
        <v>1743</v>
      </c>
      <c r="B1751" s="5" t="s">
        <v>5399</v>
      </c>
      <c r="C1751" s="70" t="s">
        <v>632</v>
      </c>
      <c r="F1751" s="198">
        <f>13+8/60+40/3600</f>
        <v>13.144444444444444</v>
      </c>
      <c r="G1751" s="198">
        <f>46+47/60+2/3600</f>
        <v>46.783888888888889</v>
      </c>
      <c r="H1751" s="71">
        <v>2180</v>
      </c>
      <c r="J1751" s="69" t="s">
        <v>5785</v>
      </c>
      <c r="K1751" s="76" t="s">
        <v>2038</v>
      </c>
      <c r="L1751" s="77" t="s">
        <v>3447</v>
      </c>
      <c r="M1751" s="76" t="s">
        <v>3556</v>
      </c>
      <c r="P1751" s="75">
        <v>25.9</v>
      </c>
      <c r="Q1751" s="73">
        <v>1.6</v>
      </c>
      <c r="R1751" s="77">
        <v>27</v>
      </c>
      <c r="S1751" s="77" t="s">
        <v>611</v>
      </c>
      <c r="T1751" s="79"/>
      <c r="V1751" s="79"/>
      <c r="X1751" s="73">
        <v>1.86</v>
      </c>
    </row>
    <row r="1752" spans="1:28">
      <c r="A1752" s="5">
        <v>1744</v>
      </c>
      <c r="B1752" s="5" t="s">
        <v>5400</v>
      </c>
      <c r="C1752" s="70" t="s">
        <v>633</v>
      </c>
      <c r="F1752" s="198">
        <f>13+11/60+21/3600</f>
        <v>13.189166666666667</v>
      </c>
      <c r="G1752" s="198">
        <f>46+54/60+54/3600</f>
        <v>46.914999999999999</v>
      </c>
      <c r="H1752" s="71">
        <v>1460</v>
      </c>
      <c r="J1752" s="69" t="s">
        <v>5785</v>
      </c>
      <c r="K1752" s="76" t="s">
        <v>2314</v>
      </c>
      <c r="L1752" s="77" t="s">
        <v>3447</v>
      </c>
      <c r="M1752" s="76" t="s">
        <v>3556</v>
      </c>
      <c r="P1752" s="75"/>
      <c r="Q1752" s="73"/>
      <c r="R1752" s="77"/>
      <c r="S1752" s="77"/>
      <c r="T1752" s="79"/>
      <c r="V1752" s="79"/>
      <c r="X1752" s="73"/>
      <c r="Y1752" s="219">
        <v>30</v>
      </c>
      <c r="Z1752" s="172">
        <v>1.8</v>
      </c>
      <c r="AA1752" s="172">
        <v>20</v>
      </c>
      <c r="AB1752" s="76" t="s">
        <v>611</v>
      </c>
    </row>
    <row r="1753" spans="1:28">
      <c r="A1753" s="5">
        <v>1745</v>
      </c>
      <c r="B1753" s="5" t="s">
        <v>5401</v>
      </c>
      <c r="C1753" s="70" t="s">
        <v>634</v>
      </c>
      <c r="F1753" s="198">
        <f>13+10/60+57/3600</f>
        <v>13.182499999999999</v>
      </c>
      <c r="G1753" s="198">
        <f>46+55/60+45/3600</f>
        <v>46.929166666666667</v>
      </c>
      <c r="H1753" s="71">
        <v>860</v>
      </c>
      <c r="J1753" s="69" t="s">
        <v>5785</v>
      </c>
      <c r="K1753" s="76" t="s">
        <v>2314</v>
      </c>
      <c r="L1753" s="77" t="s">
        <v>3447</v>
      </c>
      <c r="M1753" s="76" t="s">
        <v>3556</v>
      </c>
      <c r="P1753" s="75"/>
      <c r="Q1753" s="73"/>
      <c r="R1753" s="77"/>
      <c r="S1753" s="77"/>
      <c r="T1753" s="79"/>
      <c r="V1753" s="79"/>
      <c r="X1753" s="73"/>
      <c r="Y1753" s="219">
        <v>39.1</v>
      </c>
      <c r="Z1753" s="172">
        <v>2.2999999999999998</v>
      </c>
      <c r="AA1753" s="172">
        <v>20</v>
      </c>
      <c r="AB1753" s="76" t="s">
        <v>611</v>
      </c>
    </row>
    <row r="1754" spans="1:28">
      <c r="A1754" s="5">
        <v>1746</v>
      </c>
      <c r="B1754" s="5" t="s">
        <v>5799</v>
      </c>
      <c r="C1754" s="70" t="s">
        <v>635</v>
      </c>
      <c r="F1754" s="198">
        <f>13+8/60+48/3600</f>
        <v>13.146666666666667</v>
      </c>
      <c r="G1754" s="198">
        <f>46+45/60+55/3600</f>
        <v>46.765277777777776</v>
      </c>
      <c r="H1754" s="71">
        <v>1350</v>
      </c>
      <c r="J1754" s="69" t="s">
        <v>5785</v>
      </c>
      <c r="K1754" s="76" t="s">
        <v>2314</v>
      </c>
      <c r="L1754" s="77" t="s">
        <v>3447</v>
      </c>
      <c r="M1754" s="76" t="s">
        <v>3556</v>
      </c>
      <c r="P1754" s="75"/>
      <c r="Q1754" s="73"/>
      <c r="R1754" s="77"/>
      <c r="S1754" s="77"/>
      <c r="T1754" s="79"/>
      <c r="V1754" s="79"/>
      <c r="X1754" s="73"/>
      <c r="Y1754" s="219">
        <v>103.1</v>
      </c>
      <c r="Z1754" s="172">
        <v>7.7</v>
      </c>
      <c r="AA1754" s="174">
        <v>20</v>
      </c>
      <c r="AB1754" s="76" t="s">
        <v>611</v>
      </c>
    </row>
    <row r="1755" spans="1:28">
      <c r="A1755" s="5">
        <v>1747</v>
      </c>
      <c r="B1755" s="5" t="s">
        <v>5802</v>
      </c>
      <c r="C1755" s="70" t="s">
        <v>368</v>
      </c>
      <c r="F1755" s="198">
        <f>13+9/60+51/3600</f>
        <v>13.164166666666667</v>
      </c>
      <c r="G1755" s="198">
        <f>46+45/60+10/3600</f>
        <v>46.75277777777778</v>
      </c>
      <c r="H1755" s="71">
        <v>740</v>
      </c>
      <c r="J1755" s="69" t="s">
        <v>5785</v>
      </c>
      <c r="K1755" s="76" t="s">
        <v>2314</v>
      </c>
      <c r="L1755" s="77" t="s">
        <v>3447</v>
      </c>
      <c r="M1755" s="76" t="s">
        <v>3556</v>
      </c>
      <c r="P1755" s="75"/>
      <c r="Q1755" s="73"/>
      <c r="R1755" s="77"/>
      <c r="S1755" s="77"/>
      <c r="Y1755" s="219">
        <v>106.7</v>
      </c>
      <c r="Z1755" s="172">
        <v>8.5</v>
      </c>
      <c r="AA1755" s="174">
        <v>20</v>
      </c>
      <c r="AB1755" s="76" t="s">
        <v>611</v>
      </c>
    </row>
    <row r="1756" spans="1:28">
      <c r="A1756" s="5">
        <v>1748</v>
      </c>
      <c r="B1756" s="5" t="s">
        <v>5805</v>
      </c>
      <c r="C1756" s="94" t="s">
        <v>620</v>
      </c>
      <c r="F1756" s="198">
        <v>13.189172222222222</v>
      </c>
      <c r="G1756" s="198">
        <v>46.924611111111112</v>
      </c>
      <c r="H1756" s="71">
        <v>950</v>
      </c>
      <c r="J1756" s="69" t="s">
        <v>5785</v>
      </c>
      <c r="K1756" s="76" t="s">
        <v>2038</v>
      </c>
      <c r="L1756" s="77" t="s">
        <v>3447</v>
      </c>
      <c r="M1756" s="76" t="s">
        <v>3556</v>
      </c>
      <c r="P1756" s="74">
        <v>7.3</v>
      </c>
      <c r="Q1756" s="73">
        <v>0.9</v>
      </c>
      <c r="R1756" s="5">
        <v>25</v>
      </c>
      <c r="S1756" s="77" t="s">
        <v>287</v>
      </c>
      <c r="T1756" s="79">
        <v>14.33</v>
      </c>
      <c r="V1756" s="5">
        <v>0.9</v>
      </c>
      <c r="W1756" s="106">
        <v>90</v>
      </c>
    </row>
    <row r="1757" spans="1:28">
      <c r="A1757" s="5">
        <v>1749</v>
      </c>
      <c r="B1757" s="5" t="s">
        <v>5809</v>
      </c>
      <c r="C1757" s="94" t="s">
        <v>369</v>
      </c>
      <c r="F1757" s="198">
        <v>13.16331388888889</v>
      </c>
      <c r="G1757" s="198">
        <v>46.900527777777775</v>
      </c>
      <c r="H1757" s="6">
        <v>2450</v>
      </c>
      <c r="J1757" s="69" t="s">
        <v>5785</v>
      </c>
      <c r="K1757" s="76" t="s">
        <v>2038</v>
      </c>
      <c r="L1757" s="77" t="s">
        <v>3447</v>
      </c>
      <c r="M1757" s="76" t="s">
        <v>3556</v>
      </c>
      <c r="P1757" s="75">
        <v>11.3</v>
      </c>
      <c r="Q1757" s="73">
        <v>1</v>
      </c>
      <c r="R1757" s="5">
        <v>25</v>
      </c>
      <c r="S1757" s="76" t="s">
        <v>287</v>
      </c>
    </row>
    <row r="1758" spans="1:28">
      <c r="A1758" s="5">
        <v>1750</v>
      </c>
      <c r="B1758" s="5" t="s">
        <v>5812</v>
      </c>
      <c r="C1758" s="94" t="s">
        <v>370</v>
      </c>
      <c r="F1758" s="198">
        <v>13.194108333333334</v>
      </c>
      <c r="G1758" s="198">
        <v>46.858105555555554</v>
      </c>
      <c r="H1758" s="6">
        <v>1300</v>
      </c>
      <c r="J1758" s="69" t="s">
        <v>5785</v>
      </c>
      <c r="K1758" s="76" t="s">
        <v>2038</v>
      </c>
      <c r="L1758" s="77" t="s">
        <v>3447</v>
      </c>
      <c r="M1758" s="76" t="s">
        <v>3556</v>
      </c>
      <c r="P1758" s="9">
        <v>24.9</v>
      </c>
      <c r="Q1758" s="65">
        <v>2</v>
      </c>
      <c r="R1758" s="5">
        <v>25</v>
      </c>
      <c r="S1758" s="76" t="s">
        <v>287</v>
      </c>
    </row>
    <row r="1759" spans="1:28">
      <c r="A1759" s="5">
        <v>1751</v>
      </c>
      <c r="B1759" s="5" t="s">
        <v>5723</v>
      </c>
      <c r="C1759" s="70" t="s">
        <v>371</v>
      </c>
      <c r="F1759" s="198">
        <v>12.889261111111111</v>
      </c>
      <c r="G1759" s="198">
        <v>46.831002777777783</v>
      </c>
      <c r="H1759" s="71">
        <v>1830</v>
      </c>
      <c r="J1759" s="69" t="s">
        <v>5785</v>
      </c>
      <c r="K1759" s="76" t="s">
        <v>2038</v>
      </c>
      <c r="L1759" s="77" t="s">
        <v>3447</v>
      </c>
      <c r="M1759" s="76" t="s">
        <v>3556</v>
      </c>
      <c r="P1759" s="75">
        <v>27.8</v>
      </c>
      <c r="Q1759" s="73">
        <v>2</v>
      </c>
      <c r="R1759" s="5">
        <v>25</v>
      </c>
      <c r="S1759" s="76" t="s">
        <v>287</v>
      </c>
      <c r="T1759" s="4">
        <v>14.24</v>
      </c>
      <c r="V1759" s="4">
        <v>1.07</v>
      </c>
      <c r="W1759" s="106">
        <v>100</v>
      </c>
    </row>
    <row r="1760" spans="1:28">
      <c r="A1760" s="5">
        <v>1752</v>
      </c>
      <c r="B1760" s="5" t="s">
        <v>5724</v>
      </c>
      <c r="C1760" s="70" t="s">
        <v>372</v>
      </c>
      <c r="F1760" s="198">
        <v>12.866280555555555</v>
      </c>
      <c r="G1760" s="198">
        <v>46.832650000000001</v>
      </c>
      <c r="H1760" s="71">
        <v>1290</v>
      </c>
      <c r="J1760" s="69" t="s">
        <v>5785</v>
      </c>
      <c r="K1760" s="76" t="s">
        <v>2038</v>
      </c>
      <c r="L1760" s="77" t="s">
        <v>3447</v>
      </c>
      <c r="M1760" s="76" t="s">
        <v>3556</v>
      </c>
      <c r="P1760" s="75">
        <v>24.8</v>
      </c>
      <c r="Q1760" s="73">
        <v>2.8</v>
      </c>
      <c r="R1760" s="5">
        <v>25</v>
      </c>
      <c r="S1760" s="76" t="s">
        <v>287</v>
      </c>
    </row>
    <row r="1761" spans="1:25">
      <c r="A1761" s="5">
        <v>1753</v>
      </c>
      <c r="B1761" s="5" t="s">
        <v>5725</v>
      </c>
      <c r="C1761" s="70" t="s">
        <v>373</v>
      </c>
      <c r="F1761" s="198">
        <v>12.895219444444445</v>
      </c>
      <c r="G1761" s="198">
        <v>46.816786111111114</v>
      </c>
      <c r="H1761" s="71">
        <v>1631</v>
      </c>
      <c r="J1761" s="69" t="s">
        <v>5785</v>
      </c>
      <c r="K1761" s="76" t="s">
        <v>2038</v>
      </c>
      <c r="L1761" s="77" t="s">
        <v>3447</v>
      </c>
      <c r="M1761" s="76" t="s">
        <v>3556</v>
      </c>
      <c r="P1761" s="75">
        <v>29.1</v>
      </c>
      <c r="Q1761" s="73">
        <v>2.5</v>
      </c>
      <c r="R1761" s="5">
        <v>28</v>
      </c>
      <c r="S1761" s="76" t="s">
        <v>287</v>
      </c>
    </row>
    <row r="1762" spans="1:25">
      <c r="A1762" s="5">
        <v>1754</v>
      </c>
      <c r="B1762" s="5" t="s">
        <v>5726</v>
      </c>
      <c r="C1762" s="70" t="s">
        <v>374</v>
      </c>
      <c r="F1762" s="198">
        <v>13.197977777777778</v>
      </c>
      <c r="G1762" s="198">
        <v>46.812661111111112</v>
      </c>
      <c r="H1762" s="71">
        <v>2280</v>
      </c>
      <c r="J1762" s="69" t="s">
        <v>5785</v>
      </c>
      <c r="K1762" s="76" t="s">
        <v>2038</v>
      </c>
      <c r="L1762" s="77" t="s">
        <v>3447</v>
      </c>
      <c r="M1762" s="76" t="s">
        <v>3556</v>
      </c>
      <c r="P1762" s="75">
        <v>25</v>
      </c>
      <c r="Q1762" s="73">
        <v>2</v>
      </c>
      <c r="R1762" s="5">
        <v>25</v>
      </c>
      <c r="S1762" s="76" t="s">
        <v>287</v>
      </c>
      <c r="T1762" s="79">
        <v>13.44</v>
      </c>
      <c r="U1762" s="79"/>
      <c r="V1762" s="5">
        <v>2.0299999999999998</v>
      </c>
      <c r="W1762" s="106">
        <v>60</v>
      </c>
      <c r="X1762" s="5"/>
      <c r="Y1762" s="172"/>
    </row>
    <row r="1763" spans="1:25">
      <c r="A1763" s="5">
        <v>1755</v>
      </c>
      <c r="B1763" s="5" t="s">
        <v>5727</v>
      </c>
      <c r="C1763" s="70" t="s">
        <v>375</v>
      </c>
      <c r="F1763" s="198">
        <v>13.187147222222222</v>
      </c>
      <c r="G1763" s="198">
        <v>46.767969444444446</v>
      </c>
      <c r="H1763" s="71">
        <v>1285</v>
      </c>
      <c r="J1763" s="69" t="s">
        <v>5785</v>
      </c>
      <c r="K1763" s="76" t="s">
        <v>2038</v>
      </c>
      <c r="L1763" s="77" t="s">
        <v>3447</v>
      </c>
      <c r="M1763" s="76" t="s">
        <v>3556</v>
      </c>
      <c r="P1763" s="75">
        <v>20.399999999999999</v>
      </c>
      <c r="Q1763" s="73">
        <v>1.7</v>
      </c>
      <c r="R1763" s="5">
        <v>25</v>
      </c>
      <c r="S1763" s="76" t="s">
        <v>287</v>
      </c>
      <c r="X1763" s="5"/>
      <c r="Y1763" s="172"/>
    </row>
    <row r="1764" spans="1:25">
      <c r="A1764" s="5">
        <v>1756</v>
      </c>
      <c r="B1764" s="5" t="s">
        <v>5728</v>
      </c>
      <c r="C1764" s="70" t="s">
        <v>376</v>
      </c>
      <c r="F1764" s="198">
        <v>13.148680555555556</v>
      </c>
      <c r="G1764" s="198">
        <v>46.77343611111111</v>
      </c>
      <c r="H1764" s="71">
        <v>1728</v>
      </c>
      <c r="J1764" s="69" t="s">
        <v>5785</v>
      </c>
      <c r="K1764" s="76" t="s">
        <v>2038</v>
      </c>
      <c r="L1764" s="77" t="s">
        <v>3447</v>
      </c>
      <c r="M1764" s="76" t="s">
        <v>3556</v>
      </c>
      <c r="P1764" s="75">
        <v>15.2</v>
      </c>
      <c r="Q1764" s="73">
        <v>1.7</v>
      </c>
      <c r="R1764" s="5">
        <v>25</v>
      </c>
      <c r="S1764" s="76" t="s">
        <v>287</v>
      </c>
      <c r="X1764" s="5"/>
      <c r="Y1764" s="172"/>
    </row>
    <row r="1765" spans="1:25">
      <c r="A1765" s="5">
        <v>1757</v>
      </c>
      <c r="B1765" s="5" t="s">
        <v>5729</v>
      </c>
      <c r="C1765" s="70" t="s">
        <v>258</v>
      </c>
      <c r="F1765" s="198">
        <v>13.134219444444444</v>
      </c>
      <c r="G1765" s="198">
        <v>46.794280555555552</v>
      </c>
      <c r="H1765" s="71">
        <v>2400</v>
      </c>
      <c r="J1765" s="69" t="s">
        <v>5785</v>
      </c>
      <c r="K1765" s="76" t="s">
        <v>2038</v>
      </c>
      <c r="L1765" s="77" t="s">
        <v>3447</v>
      </c>
      <c r="M1765" s="76" t="s">
        <v>3556</v>
      </c>
      <c r="P1765" s="75">
        <v>23.9</v>
      </c>
      <c r="Q1765" s="73">
        <v>2.5</v>
      </c>
      <c r="R1765" s="5">
        <v>25</v>
      </c>
      <c r="S1765" s="76" t="s">
        <v>287</v>
      </c>
      <c r="X1765" s="5"/>
      <c r="Y1765" s="172"/>
    </row>
    <row r="1766" spans="1:25">
      <c r="A1766" s="5">
        <v>1758</v>
      </c>
      <c r="B1766" s="5" t="s">
        <v>5730</v>
      </c>
      <c r="C1766" s="70" t="s">
        <v>259</v>
      </c>
      <c r="F1766" s="198">
        <v>13.269438888888891</v>
      </c>
      <c r="G1766" s="198">
        <v>46.79216944444444</v>
      </c>
      <c r="H1766" s="71">
        <v>2280</v>
      </c>
      <c r="J1766" s="69" t="s">
        <v>5785</v>
      </c>
      <c r="K1766" s="76" t="s">
        <v>2038</v>
      </c>
      <c r="L1766" s="77" t="s">
        <v>3447</v>
      </c>
      <c r="M1766" s="76" t="s">
        <v>3556</v>
      </c>
      <c r="P1766" s="75">
        <v>25.2</v>
      </c>
      <c r="Q1766" s="73">
        <v>2</v>
      </c>
      <c r="R1766" s="5">
        <v>25</v>
      </c>
      <c r="S1766" s="76" t="s">
        <v>287</v>
      </c>
      <c r="X1766" s="5"/>
      <c r="Y1766" s="172"/>
    </row>
    <row r="1767" spans="1:25">
      <c r="A1767" s="5">
        <v>1759</v>
      </c>
      <c r="B1767" s="5" t="s">
        <v>5731</v>
      </c>
      <c r="C1767" s="70" t="s">
        <v>260</v>
      </c>
      <c r="F1767" s="198">
        <v>13.288930555555556</v>
      </c>
      <c r="G1767" s="198">
        <v>46.783049999999996</v>
      </c>
      <c r="H1767" s="71">
        <v>1860</v>
      </c>
      <c r="J1767" s="69" t="s">
        <v>5785</v>
      </c>
      <c r="K1767" s="76" t="s">
        <v>2038</v>
      </c>
      <c r="L1767" s="77" t="s">
        <v>3447</v>
      </c>
      <c r="M1767" s="76" t="s">
        <v>3556</v>
      </c>
      <c r="P1767" s="75">
        <v>24.3</v>
      </c>
      <c r="Q1767" s="73">
        <v>2.2999999999999998</v>
      </c>
      <c r="R1767" s="5">
        <v>25</v>
      </c>
      <c r="S1767" s="76" t="s">
        <v>287</v>
      </c>
      <c r="T1767" s="4">
        <v>13.4</v>
      </c>
      <c r="V1767" s="4">
        <v>1.18</v>
      </c>
      <c r="W1767" s="106">
        <v>86</v>
      </c>
      <c r="X1767" s="5"/>
      <c r="Y1767" s="172"/>
    </row>
    <row r="1768" spans="1:25">
      <c r="A1768" s="5">
        <v>1760</v>
      </c>
      <c r="B1768" s="5" t="s">
        <v>953</v>
      </c>
      <c r="C1768" s="70" t="s">
        <v>261</v>
      </c>
      <c r="F1768" s="198">
        <v>13.293297222222222</v>
      </c>
      <c r="G1768" s="198">
        <v>46.773169444444441</v>
      </c>
      <c r="H1768" s="71">
        <v>1200</v>
      </c>
      <c r="J1768" s="69" t="s">
        <v>5785</v>
      </c>
      <c r="K1768" s="76" t="s">
        <v>2038</v>
      </c>
      <c r="L1768" s="77" t="s">
        <v>3447</v>
      </c>
      <c r="M1768" s="76" t="s">
        <v>3556</v>
      </c>
      <c r="P1768" s="75">
        <v>19.100000000000001</v>
      </c>
      <c r="Q1768" s="73">
        <v>1.9</v>
      </c>
      <c r="R1768" s="5">
        <v>25</v>
      </c>
      <c r="S1768" s="76" t="s">
        <v>287</v>
      </c>
      <c r="X1768" s="5"/>
      <c r="Y1768" s="172"/>
    </row>
    <row r="1769" spans="1:25">
      <c r="A1769" s="5">
        <v>1761</v>
      </c>
      <c r="B1769" s="5" t="s">
        <v>954</v>
      </c>
      <c r="C1769" s="70" t="s">
        <v>262</v>
      </c>
      <c r="F1769" s="198">
        <v>13.301908333333333</v>
      </c>
      <c r="G1769" s="198">
        <v>46.774486111111109</v>
      </c>
      <c r="H1769" s="71">
        <v>1075</v>
      </c>
      <c r="J1769" s="69" t="s">
        <v>5785</v>
      </c>
      <c r="K1769" s="76" t="s">
        <v>2038</v>
      </c>
      <c r="L1769" s="77" t="s">
        <v>3447</v>
      </c>
      <c r="M1769" s="76" t="s">
        <v>3556</v>
      </c>
      <c r="P1769" s="75">
        <v>23.8</v>
      </c>
      <c r="Q1769" s="73">
        <v>1.8</v>
      </c>
      <c r="R1769" s="5">
        <v>25</v>
      </c>
      <c r="S1769" s="76" t="s">
        <v>287</v>
      </c>
      <c r="X1769" s="5"/>
      <c r="Y1769" s="172"/>
    </row>
    <row r="1770" spans="1:25">
      <c r="A1770" s="5">
        <v>1762</v>
      </c>
      <c r="B1770" s="5" t="s">
        <v>955</v>
      </c>
      <c r="C1770" s="94" t="s">
        <v>377</v>
      </c>
      <c r="F1770" s="198">
        <v>13.045544444444443</v>
      </c>
      <c r="G1770" s="198">
        <v>46.874627777777775</v>
      </c>
      <c r="H1770" s="6">
        <v>1500</v>
      </c>
      <c r="J1770" s="69" t="s">
        <v>5785</v>
      </c>
      <c r="K1770" s="76" t="s">
        <v>2038</v>
      </c>
      <c r="L1770" s="77" t="s">
        <v>3447</v>
      </c>
      <c r="M1770" s="76" t="s">
        <v>3556</v>
      </c>
      <c r="P1770" s="75">
        <v>14.9</v>
      </c>
      <c r="Q1770" s="73">
        <v>1.1000000000000001</v>
      </c>
      <c r="R1770" s="5">
        <v>25</v>
      </c>
      <c r="S1770" s="76" t="s">
        <v>287</v>
      </c>
      <c r="X1770" s="5"/>
      <c r="Y1770" s="172"/>
    </row>
    <row r="1771" spans="1:25">
      <c r="A1771" s="5">
        <v>1763</v>
      </c>
      <c r="B1771" s="5" t="s">
        <v>956</v>
      </c>
      <c r="C1771" s="70" t="s">
        <v>263</v>
      </c>
      <c r="F1771" s="198">
        <v>13.112694444444443</v>
      </c>
      <c r="G1771" s="198">
        <v>46.868738888888892</v>
      </c>
      <c r="H1771" s="71">
        <v>1700</v>
      </c>
      <c r="J1771" s="69" t="s">
        <v>5785</v>
      </c>
      <c r="K1771" s="76" t="s">
        <v>2038</v>
      </c>
      <c r="L1771" s="77" t="s">
        <v>3447</v>
      </c>
      <c r="M1771" s="76" t="s">
        <v>3556</v>
      </c>
      <c r="P1771" s="75">
        <v>19</v>
      </c>
      <c r="Q1771" s="73">
        <v>2.2999999999999998</v>
      </c>
      <c r="R1771" s="5">
        <v>25</v>
      </c>
      <c r="S1771" s="76" t="s">
        <v>287</v>
      </c>
      <c r="X1771" s="5"/>
      <c r="Y1771" s="172"/>
    </row>
    <row r="1772" spans="1:25">
      <c r="A1772" s="5">
        <v>1764</v>
      </c>
      <c r="B1772" s="5" t="s">
        <v>957</v>
      </c>
      <c r="C1772" s="70" t="s">
        <v>541</v>
      </c>
      <c r="F1772" s="198">
        <v>13.084433333333333</v>
      </c>
      <c r="G1772" s="198">
        <v>46.87392222222222</v>
      </c>
      <c r="H1772" s="71">
        <v>1550</v>
      </c>
      <c r="J1772" s="69" t="s">
        <v>5785</v>
      </c>
      <c r="K1772" s="76" t="s">
        <v>2038</v>
      </c>
      <c r="L1772" s="77" t="s">
        <v>3447</v>
      </c>
      <c r="M1772" s="76" t="s">
        <v>3556</v>
      </c>
      <c r="P1772" s="75">
        <v>18.100000000000001</v>
      </c>
      <c r="Q1772" s="73">
        <v>1.7</v>
      </c>
      <c r="R1772" s="5">
        <v>25</v>
      </c>
      <c r="S1772" s="76" t="s">
        <v>287</v>
      </c>
      <c r="X1772" s="5"/>
      <c r="Y1772" s="172"/>
    </row>
    <row r="1773" spans="1:25">
      <c r="A1773" s="5">
        <v>1765</v>
      </c>
      <c r="B1773" s="5" t="s">
        <v>958</v>
      </c>
      <c r="C1773" s="70" t="s">
        <v>542</v>
      </c>
      <c r="F1773" s="198">
        <v>13.078830555555555</v>
      </c>
      <c r="G1773" s="198">
        <v>46.89286388888889</v>
      </c>
      <c r="H1773" s="71">
        <v>1150</v>
      </c>
      <c r="J1773" s="69" t="s">
        <v>5785</v>
      </c>
      <c r="K1773" s="76" t="s">
        <v>2038</v>
      </c>
      <c r="L1773" s="77" t="s">
        <v>3447</v>
      </c>
      <c r="M1773" s="76" t="s">
        <v>3556</v>
      </c>
      <c r="P1773" s="75">
        <v>18.8</v>
      </c>
      <c r="Q1773" s="73">
        <v>1.4</v>
      </c>
      <c r="R1773" s="5">
        <v>25</v>
      </c>
      <c r="S1773" s="76" t="s">
        <v>287</v>
      </c>
      <c r="X1773" s="5"/>
      <c r="Y1773" s="172"/>
    </row>
    <row r="1774" spans="1:25">
      <c r="A1774" s="5">
        <v>1766</v>
      </c>
      <c r="B1774" s="5" t="s">
        <v>959</v>
      </c>
      <c r="C1774" s="70" t="s">
        <v>543</v>
      </c>
      <c r="F1774" s="198">
        <v>13.23245</v>
      </c>
      <c r="G1774" s="198">
        <v>46.905916666666663</v>
      </c>
      <c r="H1774" s="71">
        <v>930</v>
      </c>
      <c r="J1774" s="69" t="s">
        <v>5785</v>
      </c>
      <c r="K1774" s="76" t="s">
        <v>2038</v>
      </c>
      <c r="L1774" s="77" t="s">
        <v>3447</v>
      </c>
      <c r="M1774" s="76" t="s">
        <v>3556</v>
      </c>
      <c r="P1774" s="75">
        <v>8.6999999999999993</v>
      </c>
      <c r="Q1774" s="73">
        <v>0.6</v>
      </c>
      <c r="R1774" s="5">
        <v>25</v>
      </c>
      <c r="S1774" s="76" t="s">
        <v>287</v>
      </c>
      <c r="X1774" s="5"/>
      <c r="Y1774" s="172"/>
    </row>
    <row r="1775" spans="1:25">
      <c r="A1775" s="5">
        <v>1767</v>
      </c>
      <c r="B1775" s="5" t="s">
        <v>751</v>
      </c>
      <c r="C1775" s="70" t="s">
        <v>544</v>
      </c>
      <c r="F1775" s="198">
        <v>13.189902777777778</v>
      </c>
      <c r="G1775" s="198">
        <v>46.76038888888889</v>
      </c>
      <c r="H1775" s="71">
        <v>985</v>
      </c>
      <c r="J1775" s="69" t="s">
        <v>5785</v>
      </c>
      <c r="K1775" s="76" t="s">
        <v>2038</v>
      </c>
      <c r="L1775" s="77" t="s">
        <v>3447</v>
      </c>
      <c r="M1775" s="76" t="s">
        <v>3556</v>
      </c>
      <c r="P1775" s="75">
        <v>18.5</v>
      </c>
      <c r="Q1775" s="73">
        <v>1.6</v>
      </c>
      <c r="R1775" s="5">
        <v>25</v>
      </c>
      <c r="S1775" s="76" t="s">
        <v>287</v>
      </c>
      <c r="X1775" s="5"/>
      <c r="Y1775" s="172"/>
    </row>
    <row r="1776" spans="1:25">
      <c r="A1776" s="5">
        <v>1768</v>
      </c>
      <c r="B1776" s="5" t="s">
        <v>752</v>
      </c>
      <c r="C1776" s="70" t="s">
        <v>545</v>
      </c>
      <c r="F1776" s="198">
        <v>13.295438888888889</v>
      </c>
      <c r="G1776" s="198">
        <v>46.766933333333334</v>
      </c>
      <c r="H1776" s="71">
        <v>640</v>
      </c>
      <c r="J1776" s="69" t="s">
        <v>5785</v>
      </c>
      <c r="K1776" s="76" t="s">
        <v>2038</v>
      </c>
      <c r="L1776" s="77" t="s">
        <v>3447</v>
      </c>
      <c r="M1776" s="76" t="s">
        <v>3556</v>
      </c>
      <c r="P1776" s="75">
        <v>16.399999999999999</v>
      </c>
      <c r="Q1776" s="73">
        <v>1.4</v>
      </c>
      <c r="R1776" s="5">
        <v>25</v>
      </c>
      <c r="S1776" s="76" t="s">
        <v>287</v>
      </c>
      <c r="T1776" s="79">
        <v>14.09</v>
      </c>
      <c r="U1776" s="79"/>
      <c r="V1776" s="5">
        <v>1.06</v>
      </c>
      <c r="W1776" s="106">
        <v>90</v>
      </c>
      <c r="X1776" s="5"/>
      <c r="Y1776" s="172"/>
    </row>
    <row r="1777" spans="1:25">
      <c r="A1777" s="5">
        <v>1769</v>
      </c>
      <c r="B1777" s="5" t="s">
        <v>753</v>
      </c>
      <c r="C1777" s="70" t="s">
        <v>546</v>
      </c>
      <c r="F1777" s="198">
        <v>13.190769444444445</v>
      </c>
      <c r="G1777" s="198">
        <v>46.761425000000003</v>
      </c>
      <c r="H1777" s="71">
        <v>1130</v>
      </c>
      <c r="J1777" s="69" t="s">
        <v>5785</v>
      </c>
      <c r="K1777" s="76" t="s">
        <v>2038</v>
      </c>
      <c r="L1777" s="77" t="s">
        <v>3447</v>
      </c>
      <c r="M1777" s="76" t="s">
        <v>3556</v>
      </c>
      <c r="P1777" s="75">
        <v>19.899999999999999</v>
      </c>
      <c r="Q1777" s="73">
        <v>1.3</v>
      </c>
      <c r="R1777" s="5">
        <v>25</v>
      </c>
      <c r="S1777" s="76" t="s">
        <v>287</v>
      </c>
      <c r="X1777" s="5"/>
      <c r="Y1777" s="172"/>
    </row>
    <row r="1778" spans="1:25">
      <c r="A1778" s="5">
        <v>1770</v>
      </c>
      <c r="B1778" s="5" t="s">
        <v>754</v>
      </c>
      <c r="C1778" s="70" t="s">
        <v>547</v>
      </c>
      <c r="F1778" s="198">
        <v>13.252008333333333</v>
      </c>
      <c r="G1778" s="198">
        <v>46.766316666666668</v>
      </c>
      <c r="H1778" s="71">
        <v>870</v>
      </c>
      <c r="J1778" s="69" t="s">
        <v>5785</v>
      </c>
      <c r="K1778" s="76" t="s">
        <v>2038</v>
      </c>
      <c r="L1778" s="77" t="s">
        <v>3447</v>
      </c>
      <c r="M1778" s="76" t="s">
        <v>3556</v>
      </c>
      <c r="P1778" s="75">
        <v>21.9</v>
      </c>
      <c r="Q1778" s="73">
        <v>2.5</v>
      </c>
      <c r="R1778" s="5">
        <v>25</v>
      </c>
      <c r="S1778" s="76" t="s">
        <v>287</v>
      </c>
      <c r="X1778" s="5"/>
      <c r="Y1778" s="172"/>
    </row>
    <row r="1779" spans="1:25">
      <c r="A1779" s="5">
        <v>1771</v>
      </c>
      <c r="B1779" s="5" t="s">
        <v>755</v>
      </c>
      <c r="C1779" s="70" t="s">
        <v>548</v>
      </c>
      <c r="F1779" s="198">
        <v>13.225025</v>
      </c>
      <c r="G1779" s="198">
        <v>46.913538888888887</v>
      </c>
      <c r="H1779" s="71">
        <v>770</v>
      </c>
      <c r="J1779" s="69" t="s">
        <v>5785</v>
      </c>
      <c r="K1779" s="76" t="s">
        <v>2038</v>
      </c>
      <c r="L1779" s="77" t="s">
        <v>3447</v>
      </c>
      <c r="M1779" s="76" t="s">
        <v>3556</v>
      </c>
      <c r="P1779" s="75">
        <v>11.9</v>
      </c>
      <c r="Q1779" s="73">
        <v>0.8</v>
      </c>
      <c r="R1779" s="5">
        <v>25</v>
      </c>
      <c r="S1779" s="76" t="s">
        <v>287</v>
      </c>
      <c r="X1779" s="5"/>
      <c r="Y1779" s="172"/>
    </row>
    <row r="1780" spans="1:25">
      <c r="A1780" s="5">
        <v>1772</v>
      </c>
      <c r="B1780" s="5" t="s">
        <v>756</v>
      </c>
      <c r="C1780" s="70" t="s">
        <v>549</v>
      </c>
      <c r="F1780" s="198">
        <v>12.869494444444445</v>
      </c>
      <c r="G1780" s="198">
        <v>46.829502777777783</v>
      </c>
      <c r="H1780" s="71">
        <v>1150</v>
      </c>
      <c r="J1780" s="69" t="s">
        <v>5785</v>
      </c>
      <c r="K1780" s="76" t="s">
        <v>2038</v>
      </c>
      <c r="L1780" s="77" t="s">
        <v>3447</v>
      </c>
      <c r="M1780" s="76" t="s">
        <v>3556</v>
      </c>
      <c r="P1780" s="75">
        <v>15.7</v>
      </c>
      <c r="Q1780" s="73">
        <v>1.1000000000000001</v>
      </c>
      <c r="R1780" s="5">
        <v>25</v>
      </c>
      <c r="S1780" s="76" t="s">
        <v>287</v>
      </c>
      <c r="X1780" s="5"/>
      <c r="Y1780" s="172"/>
    </row>
    <row r="1781" spans="1:25">
      <c r="A1781" s="5">
        <v>1773</v>
      </c>
      <c r="B1781" s="5" t="s">
        <v>757</v>
      </c>
      <c r="C1781" s="70" t="s">
        <v>550</v>
      </c>
      <c r="F1781" s="198">
        <v>13.302108333333335</v>
      </c>
      <c r="G1781" s="198">
        <v>46.77108611111111</v>
      </c>
      <c r="H1781" s="71">
        <v>870</v>
      </c>
      <c r="J1781" s="69" t="s">
        <v>5785</v>
      </c>
      <c r="K1781" s="76" t="s">
        <v>2038</v>
      </c>
      <c r="L1781" s="77" t="s">
        <v>3447</v>
      </c>
      <c r="M1781" s="76" t="s">
        <v>3556</v>
      </c>
      <c r="P1781" s="75">
        <v>20.8</v>
      </c>
      <c r="Q1781" s="73">
        <v>1.8</v>
      </c>
      <c r="R1781" s="5">
        <v>25</v>
      </c>
      <c r="S1781" s="76" t="s">
        <v>287</v>
      </c>
      <c r="T1781" s="79">
        <v>13.99</v>
      </c>
      <c r="U1781" s="79"/>
      <c r="V1781" s="79">
        <v>0.91</v>
      </c>
      <c r="W1781" s="106">
        <v>102</v>
      </c>
      <c r="X1781" s="5"/>
      <c r="Y1781" s="172"/>
    </row>
    <row r="1782" spans="1:25">
      <c r="A1782" s="5">
        <v>1774</v>
      </c>
      <c r="B1782" s="5" t="s">
        <v>758</v>
      </c>
      <c r="C1782" s="70" t="s">
        <v>551</v>
      </c>
      <c r="F1782" s="198">
        <v>13.29158611111111</v>
      </c>
      <c r="G1782" s="198">
        <v>46.778933333333335</v>
      </c>
      <c r="H1782" s="71">
        <v>1640</v>
      </c>
      <c r="J1782" s="69" t="s">
        <v>5785</v>
      </c>
      <c r="K1782" s="76" t="s">
        <v>2038</v>
      </c>
      <c r="L1782" s="77" t="s">
        <v>3447</v>
      </c>
      <c r="M1782" s="76" t="s">
        <v>3556</v>
      </c>
      <c r="P1782" s="75">
        <v>22.1</v>
      </c>
      <c r="Q1782" s="73">
        <v>2.4</v>
      </c>
      <c r="R1782" s="5">
        <v>25</v>
      </c>
      <c r="S1782" s="76" t="s">
        <v>287</v>
      </c>
      <c r="X1782" s="5"/>
      <c r="Y1782" s="172"/>
    </row>
    <row r="1783" spans="1:25">
      <c r="A1783" s="5">
        <v>1775</v>
      </c>
      <c r="B1783" s="5" t="s">
        <v>759</v>
      </c>
      <c r="C1783" s="70" t="s">
        <v>552</v>
      </c>
      <c r="F1783" s="198">
        <v>13.277416666666667</v>
      </c>
      <c r="G1783" s="198">
        <v>46.789552777777779</v>
      </c>
      <c r="H1783" s="71">
        <v>2130</v>
      </c>
      <c r="J1783" s="69" t="s">
        <v>5785</v>
      </c>
      <c r="K1783" s="76" t="s">
        <v>2038</v>
      </c>
      <c r="L1783" s="77" t="s">
        <v>3447</v>
      </c>
      <c r="M1783" s="76" t="s">
        <v>3556</v>
      </c>
      <c r="P1783" s="75">
        <v>24.5</v>
      </c>
      <c r="Q1783" s="73">
        <v>2</v>
      </c>
      <c r="R1783" s="5">
        <v>25</v>
      </c>
      <c r="S1783" s="76" t="s">
        <v>287</v>
      </c>
      <c r="X1783" s="5"/>
      <c r="Y1783" s="172"/>
    </row>
    <row r="1784" spans="1:25">
      <c r="A1784" s="5">
        <v>1776</v>
      </c>
      <c r="B1784" s="5" t="s">
        <v>760</v>
      </c>
      <c r="C1784" s="70" t="s">
        <v>553</v>
      </c>
      <c r="F1784" s="198">
        <v>13.196355555555556</v>
      </c>
      <c r="G1784" s="198">
        <v>46.774252777777775</v>
      </c>
      <c r="H1784" s="71">
        <v>1630</v>
      </c>
      <c r="J1784" s="69" t="s">
        <v>5785</v>
      </c>
      <c r="K1784" s="76" t="s">
        <v>2038</v>
      </c>
      <c r="L1784" s="77" t="s">
        <v>3447</v>
      </c>
      <c r="M1784" s="76" t="s">
        <v>3556</v>
      </c>
      <c r="P1784" s="75">
        <v>23.5</v>
      </c>
      <c r="Q1784" s="73">
        <v>2.4</v>
      </c>
      <c r="R1784" s="5">
        <v>25</v>
      </c>
      <c r="S1784" s="76" t="s">
        <v>287</v>
      </c>
      <c r="T1784" s="79">
        <v>13.14</v>
      </c>
      <c r="U1784" s="79"/>
      <c r="V1784" s="79">
        <v>1.81</v>
      </c>
      <c r="W1784" s="86">
        <v>100</v>
      </c>
      <c r="X1784" s="5"/>
      <c r="Y1784" s="172"/>
    </row>
    <row r="1785" spans="1:25">
      <c r="A1785" s="5">
        <v>1777</v>
      </c>
      <c r="B1785" s="5" t="s">
        <v>761</v>
      </c>
      <c r="C1785" s="70" t="s">
        <v>554</v>
      </c>
      <c r="F1785" s="198">
        <v>13.160772222222223</v>
      </c>
      <c r="G1785" s="198">
        <v>46.760211111111111</v>
      </c>
      <c r="H1785" s="71">
        <v>1080</v>
      </c>
      <c r="J1785" s="69" t="s">
        <v>5785</v>
      </c>
      <c r="K1785" s="76" t="s">
        <v>2038</v>
      </c>
      <c r="L1785" s="77" t="s">
        <v>3447</v>
      </c>
      <c r="M1785" s="76" t="s">
        <v>3556</v>
      </c>
      <c r="P1785" s="75">
        <v>22.4</v>
      </c>
      <c r="Q1785" s="73">
        <v>2.2999999999999998</v>
      </c>
      <c r="R1785" s="5">
        <v>25</v>
      </c>
      <c r="S1785" s="76" t="s">
        <v>287</v>
      </c>
      <c r="T1785" s="79">
        <v>13.28</v>
      </c>
      <c r="U1785" s="79"/>
      <c r="V1785" s="79">
        <v>1.89</v>
      </c>
      <c r="W1785" s="86">
        <v>87</v>
      </c>
      <c r="X1785" s="5"/>
      <c r="Y1785" s="172"/>
    </row>
    <row r="1786" spans="1:25">
      <c r="A1786" s="5">
        <v>1778</v>
      </c>
      <c r="B1786" s="5" t="s">
        <v>762</v>
      </c>
      <c r="C1786" s="70" t="s">
        <v>555</v>
      </c>
      <c r="F1786" s="198">
        <v>13.155802777777778</v>
      </c>
      <c r="G1786" s="198">
        <v>46.758188888888888</v>
      </c>
      <c r="H1786" s="71">
        <v>1020</v>
      </c>
      <c r="J1786" s="69" t="s">
        <v>5785</v>
      </c>
      <c r="K1786" s="76" t="s">
        <v>2038</v>
      </c>
      <c r="L1786" s="77" t="s">
        <v>3447</v>
      </c>
      <c r="M1786" s="76" t="s">
        <v>3556</v>
      </c>
      <c r="P1786" s="75">
        <v>19.600000000000001</v>
      </c>
      <c r="Q1786" s="73">
        <v>1.6</v>
      </c>
      <c r="R1786" s="5">
        <v>25</v>
      </c>
      <c r="S1786" s="76" t="s">
        <v>287</v>
      </c>
      <c r="T1786" s="79">
        <v>13.98</v>
      </c>
      <c r="U1786" s="79"/>
      <c r="V1786" s="79">
        <v>1.1200000000000001</v>
      </c>
      <c r="W1786" s="86">
        <v>68</v>
      </c>
      <c r="X1786" s="5"/>
      <c r="Y1786" s="172"/>
    </row>
    <row r="1787" spans="1:25">
      <c r="A1787" s="5">
        <v>1779</v>
      </c>
      <c r="B1787" s="5" t="s">
        <v>763</v>
      </c>
      <c r="C1787" s="70" t="s">
        <v>556</v>
      </c>
      <c r="F1787" s="198">
        <v>13.160872222222222</v>
      </c>
      <c r="G1787" s="198">
        <v>46.767908333333331</v>
      </c>
      <c r="H1787" s="71">
        <v>1515</v>
      </c>
      <c r="J1787" s="69" t="s">
        <v>5785</v>
      </c>
      <c r="K1787" s="76" t="s">
        <v>2038</v>
      </c>
      <c r="L1787" s="77" t="s">
        <v>3447</v>
      </c>
      <c r="M1787" s="76" t="s">
        <v>3556</v>
      </c>
      <c r="P1787" s="75">
        <v>22.9</v>
      </c>
      <c r="Q1787" s="73">
        <v>1.7</v>
      </c>
      <c r="R1787" s="5">
        <v>25</v>
      </c>
      <c r="S1787" s="76" t="s">
        <v>287</v>
      </c>
      <c r="X1787" s="5"/>
      <c r="Y1787" s="172"/>
    </row>
    <row r="1788" spans="1:25">
      <c r="A1788" s="5">
        <v>1780</v>
      </c>
      <c r="B1788" s="5" t="s">
        <v>764</v>
      </c>
      <c r="C1788" s="70" t="s">
        <v>557</v>
      </c>
      <c r="F1788" s="198">
        <v>13.153047222222222</v>
      </c>
      <c r="G1788" s="198">
        <v>46.765777777777778</v>
      </c>
      <c r="H1788" s="71">
        <v>1420</v>
      </c>
      <c r="J1788" s="69" t="s">
        <v>5785</v>
      </c>
      <c r="K1788" s="76" t="s">
        <v>2038</v>
      </c>
      <c r="L1788" s="77" t="s">
        <v>3447</v>
      </c>
      <c r="M1788" s="76" t="s">
        <v>3556</v>
      </c>
      <c r="P1788" s="75">
        <v>20</v>
      </c>
      <c r="Q1788" s="73">
        <v>2</v>
      </c>
      <c r="R1788" s="5">
        <v>25</v>
      </c>
      <c r="S1788" s="76" t="s">
        <v>287</v>
      </c>
      <c r="X1788" s="5"/>
      <c r="Y1788" s="172"/>
    </row>
    <row r="1789" spans="1:25">
      <c r="A1789" s="5">
        <v>1781</v>
      </c>
      <c r="B1789" s="5" t="s">
        <v>765</v>
      </c>
      <c r="C1789" s="70" t="s">
        <v>558</v>
      </c>
      <c r="F1789" s="198">
        <v>13.136211111111111</v>
      </c>
      <c r="G1789" s="198">
        <v>46.856908333333337</v>
      </c>
      <c r="H1789" s="71">
        <v>1950</v>
      </c>
      <c r="J1789" s="69" t="s">
        <v>5785</v>
      </c>
      <c r="K1789" s="76" t="s">
        <v>2038</v>
      </c>
      <c r="L1789" s="77" t="s">
        <v>3447</v>
      </c>
      <c r="M1789" s="76" t="s">
        <v>3556</v>
      </c>
      <c r="P1789" s="75">
        <v>11.4</v>
      </c>
      <c r="Q1789" s="73">
        <v>1.2</v>
      </c>
      <c r="R1789" s="5">
        <v>25</v>
      </c>
      <c r="S1789" s="76" t="s">
        <v>287</v>
      </c>
      <c r="X1789" s="5"/>
      <c r="Y1789" s="172"/>
    </row>
    <row r="1790" spans="1:25">
      <c r="A1790" s="5">
        <v>1782</v>
      </c>
      <c r="B1790" s="5" t="s">
        <v>766</v>
      </c>
      <c r="C1790" s="94" t="s">
        <v>405</v>
      </c>
      <c r="F1790" s="197">
        <v>14.161111111111111</v>
      </c>
      <c r="G1790" s="197">
        <v>47.289444444444442</v>
      </c>
      <c r="H1790" s="99">
        <v>2410</v>
      </c>
      <c r="J1790" s="100" t="s">
        <v>207</v>
      </c>
      <c r="K1790" s="76" t="s">
        <v>2038</v>
      </c>
      <c r="L1790" s="77" t="s">
        <v>3204</v>
      </c>
      <c r="M1790" s="76" t="s">
        <v>3556</v>
      </c>
      <c r="P1790" s="96">
        <v>17.8</v>
      </c>
      <c r="Q1790" s="95">
        <v>2.6</v>
      </c>
      <c r="R1790" s="5">
        <v>25</v>
      </c>
      <c r="S1790" s="76" t="s">
        <v>206</v>
      </c>
      <c r="T1790" s="78">
        <v>14.36</v>
      </c>
      <c r="U1790" s="78"/>
      <c r="V1790" s="78">
        <v>1.77</v>
      </c>
      <c r="W1790" s="109">
        <v>71</v>
      </c>
      <c r="X1790" s="5"/>
      <c r="Y1790" s="172"/>
    </row>
    <row r="1791" spans="1:25">
      <c r="A1791" s="5">
        <v>1783</v>
      </c>
      <c r="B1791" s="5" t="s">
        <v>767</v>
      </c>
      <c r="C1791" s="94" t="s">
        <v>404</v>
      </c>
      <c r="F1791" s="197">
        <v>13.864722222222222</v>
      </c>
      <c r="G1791" s="197">
        <v>47.22</v>
      </c>
      <c r="H1791" s="99">
        <v>2730</v>
      </c>
      <c r="J1791" s="100" t="s">
        <v>207</v>
      </c>
      <c r="K1791" s="76" t="s">
        <v>2038</v>
      </c>
      <c r="L1791" s="77" t="s">
        <v>2007</v>
      </c>
      <c r="M1791" s="76" t="s">
        <v>3556</v>
      </c>
      <c r="P1791" s="96">
        <v>15.6</v>
      </c>
      <c r="Q1791" s="95">
        <v>1.8</v>
      </c>
      <c r="R1791" s="5">
        <v>25</v>
      </c>
      <c r="S1791" s="76" t="s">
        <v>206</v>
      </c>
      <c r="T1791" s="78">
        <v>14.09</v>
      </c>
      <c r="U1791" s="78"/>
      <c r="V1791" s="78">
        <v>1.95</v>
      </c>
      <c r="W1791" s="57">
        <v>40</v>
      </c>
      <c r="X1791" s="5"/>
      <c r="Y1791" s="172"/>
    </row>
    <row r="1792" spans="1:25">
      <c r="A1792" s="5">
        <v>1784</v>
      </c>
      <c r="B1792" s="5" t="s">
        <v>498</v>
      </c>
      <c r="C1792" s="94" t="s">
        <v>406</v>
      </c>
      <c r="F1792" s="197">
        <v>13.850277777777777</v>
      </c>
      <c r="G1792" s="197">
        <v>47.230000000000004</v>
      </c>
      <c r="H1792" s="99">
        <v>2742</v>
      </c>
      <c r="J1792" s="100" t="s">
        <v>207</v>
      </c>
      <c r="K1792" s="76" t="s">
        <v>2038</v>
      </c>
      <c r="L1792" s="77" t="s">
        <v>2007</v>
      </c>
      <c r="M1792" s="76" t="s">
        <v>3556</v>
      </c>
      <c r="P1792" s="96">
        <v>15.3</v>
      </c>
      <c r="Q1792" s="95">
        <v>2</v>
      </c>
      <c r="R1792" s="5">
        <v>25</v>
      </c>
      <c r="S1792" s="76" t="s">
        <v>206</v>
      </c>
      <c r="T1792" s="78">
        <v>14.85</v>
      </c>
      <c r="U1792" s="78"/>
      <c r="V1792" s="78">
        <v>1</v>
      </c>
      <c r="W1792" s="57">
        <v>56</v>
      </c>
      <c r="X1792" s="5"/>
      <c r="Y1792" s="172"/>
    </row>
    <row r="1793" spans="1:28">
      <c r="A1793" s="5">
        <v>1785</v>
      </c>
      <c r="B1793" s="5" t="s">
        <v>499</v>
      </c>
      <c r="C1793" s="94" t="s">
        <v>407</v>
      </c>
      <c r="F1793" s="197">
        <v>14.160555555555556</v>
      </c>
      <c r="G1793" s="197">
        <v>47.247500000000002</v>
      </c>
      <c r="H1793" s="99">
        <v>2470</v>
      </c>
      <c r="J1793" s="100" t="s">
        <v>207</v>
      </c>
      <c r="K1793" s="76" t="s">
        <v>2038</v>
      </c>
      <c r="L1793" s="77" t="s">
        <v>3204</v>
      </c>
      <c r="M1793" s="76" t="s">
        <v>3556</v>
      </c>
      <c r="P1793" s="96">
        <v>22.9</v>
      </c>
      <c r="Q1793" s="95">
        <v>4</v>
      </c>
      <c r="R1793" s="5">
        <v>25</v>
      </c>
      <c r="S1793" s="76" t="s">
        <v>206</v>
      </c>
      <c r="T1793" s="78"/>
      <c r="U1793" s="98"/>
      <c r="V1793" s="98"/>
      <c r="X1793" s="5"/>
      <c r="Y1793" s="172"/>
    </row>
    <row r="1794" spans="1:28">
      <c r="A1794" s="5">
        <v>1786</v>
      </c>
      <c r="B1794" s="5" t="s">
        <v>500</v>
      </c>
      <c r="C1794" s="94" t="s">
        <v>408</v>
      </c>
      <c r="F1794" s="197">
        <v>14.160555555555556</v>
      </c>
      <c r="G1794" s="197">
        <v>47.247500000000002</v>
      </c>
      <c r="H1794" s="99">
        <v>2100</v>
      </c>
      <c r="J1794" s="100" t="s">
        <v>208</v>
      </c>
      <c r="K1794" s="76" t="s">
        <v>2038</v>
      </c>
      <c r="L1794" s="77" t="s">
        <v>2007</v>
      </c>
      <c r="M1794" s="76" t="s">
        <v>3556</v>
      </c>
      <c r="P1794" s="96">
        <v>21</v>
      </c>
      <c r="Q1794" s="95">
        <v>4.2</v>
      </c>
      <c r="R1794" s="5">
        <v>25</v>
      </c>
      <c r="S1794" s="76" t="s">
        <v>206</v>
      </c>
      <c r="T1794" s="78">
        <v>14.81</v>
      </c>
      <c r="U1794" s="78"/>
      <c r="V1794" s="78">
        <v>1.33</v>
      </c>
      <c r="W1794" s="57">
        <v>97</v>
      </c>
    </row>
    <row r="1795" spans="1:28">
      <c r="A1795" s="5">
        <v>1787</v>
      </c>
      <c r="B1795" s="5" t="s">
        <v>501</v>
      </c>
      <c r="C1795" s="94" t="s">
        <v>409</v>
      </c>
      <c r="F1795" s="197">
        <v>13.714722222222221</v>
      </c>
      <c r="G1795" s="197">
        <v>46.75888888888889</v>
      </c>
      <c r="H1795" s="99">
        <v>2000</v>
      </c>
      <c r="J1795" s="100" t="s">
        <v>403</v>
      </c>
      <c r="K1795" s="76" t="s">
        <v>2038</v>
      </c>
      <c r="L1795" s="77" t="s">
        <v>2007</v>
      </c>
      <c r="M1795" s="76" t="s">
        <v>3556</v>
      </c>
      <c r="P1795" s="96">
        <v>27</v>
      </c>
      <c r="Q1795" s="95">
        <v>4.2</v>
      </c>
      <c r="R1795" s="5">
        <v>25</v>
      </c>
      <c r="S1795" s="76" t="s">
        <v>206</v>
      </c>
      <c r="T1795" s="78">
        <v>14.81</v>
      </c>
      <c r="U1795" s="78"/>
      <c r="V1795" s="78">
        <v>1.33</v>
      </c>
      <c r="W1795" s="57">
        <v>97</v>
      </c>
    </row>
    <row r="1796" spans="1:28">
      <c r="A1796" s="5">
        <v>1788</v>
      </c>
      <c r="B1796" s="5" t="s">
        <v>502</v>
      </c>
      <c r="C1796" s="94" t="s">
        <v>410</v>
      </c>
      <c r="F1796" s="197">
        <v>13.747222222222222</v>
      </c>
      <c r="G1796" s="197">
        <v>46.992777777777782</v>
      </c>
      <c r="H1796" s="99">
        <v>2140</v>
      </c>
      <c r="J1796" s="100" t="s">
        <v>403</v>
      </c>
      <c r="K1796" s="76" t="s">
        <v>2038</v>
      </c>
      <c r="L1796" s="77" t="s">
        <v>2007</v>
      </c>
      <c r="M1796" s="76" t="s">
        <v>3556</v>
      </c>
      <c r="P1796" s="96">
        <v>30.9</v>
      </c>
      <c r="Q1796" s="95">
        <v>4</v>
      </c>
      <c r="R1796" s="5">
        <v>25</v>
      </c>
      <c r="S1796" s="76" t="s">
        <v>206</v>
      </c>
      <c r="T1796" s="78">
        <v>13.72</v>
      </c>
      <c r="U1796" s="78"/>
      <c r="V1796" s="78">
        <v>2.5299999999999998</v>
      </c>
      <c r="W1796" s="57">
        <v>139</v>
      </c>
      <c r="X1796" s="116">
        <v>1.73</v>
      </c>
    </row>
    <row r="1797" spans="1:28">
      <c r="A1797" s="5">
        <v>1789</v>
      </c>
      <c r="B1797" s="5" t="s">
        <v>503</v>
      </c>
      <c r="C1797" s="94" t="s">
        <v>411</v>
      </c>
      <c r="F1797" s="197">
        <v>13.618055555555555</v>
      </c>
      <c r="G1797" s="197">
        <v>46.960833333333333</v>
      </c>
      <c r="H1797" s="99">
        <v>959</v>
      </c>
      <c r="J1797" s="100" t="s">
        <v>403</v>
      </c>
      <c r="K1797" s="76" t="s">
        <v>2038</v>
      </c>
      <c r="L1797" s="77" t="s">
        <v>3204</v>
      </c>
      <c r="M1797" s="76" t="s">
        <v>3556</v>
      </c>
      <c r="P1797" s="96">
        <v>23</v>
      </c>
      <c r="Q1797" s="95">
        <v>4.2</v>
      </c>
      <c r="R1797" s="5">
        <v>25</v>
      </c>
      <c r="S1797" s="76" t="s">
        <v>206</v>
      </c>
      <c r="T1797" s="78">
        <v>13.46</v>
      </c>
      <c r="U1797" s="78"/>
      <c r="V1797" s="78">
        <v>1.57</v>
      </c>
      <c r="W1797" s="57">
        <v>27</v>
      </c>
    </row>
    <row r="1798" spans="1:28">
      <c r="A1798" s="5">
        <v>1790</v>
      </c>
      <c r="B1798" s="5" t="s">
        <v>504</v>
      </c>
      <c r="C1798" s="94" t="s">
        <v>415</v>
      </c>
      <c r="F1798" s="197">
        <v>15.153811111111111</v>
      </c>
      <c r="G1798" s="197">
        <v>46.577397222222224</v>
      </c>
      <c r="H1798" s="112"/>
      <c r="J1798" s="108" t="s">
        <v>413</v>
      </c>
      <c r="K1798" s="76" t="s">
        <v>2038</v>
      </c>
      <c r="L1798" t="s">
        <v>412</v>
      </c>
      <c r="M1798" s="76" t="s">
        <v>3556</v>
      </c>
      <c r="P1798" s="84">
        <v>14.6</v>
      </c>
      <c r="Q1798" s="83">
        <v>1.8</v>
      </c>
      <c r="S1798" s="97" t="s">
        <v>414</v>
      </c>
      <c r="T1798" s="101">
        <v>14.8</v>
      </c>
      <c r="V1798" s="101">
        <v>1</v>
      </c>
      <c r="W1798" s="57">
        <v>31</v>
      </c>
    </row>
    <row r="1799" spans="1:28">
      <c r="A1799" s="5">
        <v>1791</v>
      </c>
      <c r="B1799" s="5" t="s">
        <v>505</v>
      </c>
      <c r="C1799" s="94" t="s">
        <v>416</v>
      </c>
      <c r="F1799" s="197">
        <v>15.477469444444445</v>
      </c>
      <c r="G1799" s="197">
        <v>46.518947222222224</v>
      </c>
      <c r="H1799" s="112"/>
      <c r="J1799" s="108" t="s">
        <v>413</v>
      </c>
      <c r="K1799" s="76" t="s">
        <v>2038</v>
      </c>
      <c r="L1799" t="s">
        <v>2007</v>
      </c>
      <c r="M1799" s="76" t="s">
        <v>3556</v>
      </c>
      <c r="P1799" s="84">
        <v>10.199999999999999</v>
      </c>
      <c r="Q1799" s="83">
        <v>1.5</v>
      </c>
      <c r="S1799" s="97" t="s">
        <v>414</v>
      </c>
      <c r="T1799" s="101">
        <v>14.7</v>
      </c>
      <c r="V1799" s="101">
        <v>1.4</v>
      </c>
      <c r="W1799" s="57">
        <v>50</v>
      </c>
    </row>
    <row r="1800" spans="1:28">
      <c r="A1800" s="5">
        <v>1792</v>
      </c>
      <c r="B1800" s="5" t="s">
        <v>506</v>
      </c>
      <c r="C1800" s="110" t="s">
        <v>417</v>
      </c>
      <c r="F1800" s="199">
        <v>15.333333333333334</v>
      </c>
      <c r="G1800" s="199">
        <v>46.536666666666669</v>
      </c>
      <c r="H1800" s="112"/>
      <c r="J1800" s="108" t="s">
        <v>413</v>
      </c>
      <c r="K1800" s="76" t="s">
        <v>2314</v>
      </c>
      <c r="L1800" s="97" t="s">
        <v>412</v>
      </c>
      <c r="M1800" s="76" t="s">
        <v>3556</v>
      </c>
      <c r="Y1800" s="229">
        <v>17.5</v>
      </c>
      <c r="Z1800" s="230">
        <v>0.9</v>
      </c>
      <c r="AA1800" s="172">
        <v>20</v>
      </c>
      <c r="AB1800" s="97" t="s">
        <v>422</v>
      </c>
    </row>
    <row r="1801" spans="1:28">
      <c r="A1801" s="5">
        <v>1793</v>
      </c>
      <c r="B1801" s="5" t="s">
        <v>507</v>
      </c>
      <c r="C1801" s="110" t="s">
        <v>418</v>
      </c>
      <c r="F1801" s="199">
        <v>15.133333333333333</v>
      </c>
      <c r="G1801" s="199">
        <v>46.541666666666664</v>
      </c>
      <c r="H1801" s="112"/>
      <c r="J1801" s="108" t="s">
        <v>413</v>
      </c>
      <c r="K1801" s="76" t="s">
        <v>2314</v>
      </c>
      <c r="L1801" s="97" t="s">
        <v>412</v>
      </c>
      <c r="M1801" s="76" t="s">
        <v>3556</v>
      </c>
      <c r="Y1801" s="229">
        <v>17.7</v>
      </c>
      <c r="Z1801" s="230">
        <v>0.9</v>
      </c>
      <c r="AA1801" s="172">
        <v>20</v>
      </c>
      <c r="AB1801" s="97" t="s">
        <v>422</v>
      </c>
    </row>
    <row r="1802" spans="1:28">
      <c r="A1802" s="5">
        <v>1794</v>
      </c>
      <c r="B1802" s="5" t="s">
        <v>508</v>
      </c>
      <c r="C1802" s="111" t="s">
        <v>419</v>
      </c>
      <c r="F1802" s="199">
        <v>15.183333333333334</v>
      </c>
      <c r="G1802" s="199">
        <v>46.491666666666667</v>
      </c>
      <c r="H1802" s="112"/>
      <c r="J1802" s="108" t="s">
        <v>413</v>
      </c>
      <c r="K1802" s="76" t="s">
        <v>2314</v>
      </c>
      <c r="L1802" s="97" t="s">
        <v>412</v>
      </c>
      <c r="M1802" s="76" t="s">
        <v>3556</v>
      </c>
      <c r="Y1802" s="229">
        <v>17.7</v>
      </c>
      <c r="Z1802" s="230">
        <v>0.9</v>
      </c>
      <c r="AA1802" s="172">
        <v>19</v>
      </c>
      <c r="AB1802" s="97" t="s">
        <v>422</v>
      </c>
    </row>
    <row r="1803" spans="1:28">
      <c r="A1803" s="5">
        <v>1795</v>
      </c>
      <c r="B1803" s="5" t="s">
        <v>509</v>
      </c>
      <c r="C1803" s="110" t="s">
        <v>420</v>
      </c>
      <c r="F1803" s="199">
        <v>15.25</v>
      </c>
      <c r="G1803" s="199">
        <v>46.524999999999999</v>
      </c>
      <c r="H1803" s="112"/>
      <c r="J1803" s="108" t="s">
        <v>413</v>
      </c>
      <c r="K1803" s="76" t="s">
        <v>2314</v>
      </c>
      <c r="L1803" s="97" t="s">
        <v>1404</v>
      </c>
      <c r="M1803" s="76" t="s">
        <v>3556</v>
      </c>
      <c r="Y1803" s="229">
        <v>16.899999999999999</v>
      </c>
      <c r="Z1803" s="230">
        <v>0.9</v>
      </c>
      <c r="AA1803" s="174">
        <v>20</v>
      </c>
      <c r="AB1803" s="97" t="s">
        <v>422</v>
      </c>
    </row>
    <row r="1804" spans="1:28">
      <c r="A1804" s="5">
        <v>1796</v>
      </c>
      <c r="B1804" s="5" t="s">
        <v>510</v>
      </c>
      <c r="C1804" s="111" t="s">
        <v>421</v>
      </c>
      <c r="F1804" s="199">
        <v>15.333333333333334</v>
      </c>
      <c r="G1804" s="199">
        <v>46.49666666666667</v>
      </c>
      <c r="H1804" s="112"/>
      <c r="J1804" s="108" t="s">
        <v>413</v>
      </c>
      <c r="K1804" s="76" t="s">
        <v>2314</v>
      </c>
      <c r="L1804" s="97" t="s">
        <v>1404</v>
      </c>
      <c r="M1804" s="76" t="s">
        <v>3556</v>
      </c>
      <c r="Y1804" s="229">
        <v>15.6</v>
      </c>
      <c r="Z1804" s="230">
        <v>0.9</v>
      </c>
      <c r="AA1804" s="174">
        <v>20</v>
      </c>
      <c r="AB1804" s="97" t="s">
        <v>422</v>
      </c>
    </row>
    <row r="1805" spans="1:28" ht="13.8">
      <c r="A1805" s="5">
        <v>1797</v>
      </c>
      <c r="B1805" s="5" t="s">
        <v>511</v>
      </c>
      <c r="C1805" s="113" t="s">
        <v>423</v>
      </c>
      <c r="F1805" s="197"/>
      <c r="G1805" s="200"/>
      <c r="H1805" s="6">
        <v>1315</v>
      </c>
      <c r="J1805" s="108" t="s">
        <v>138</v>
      </c>
      <c r="K1805" s="76" t="s">
        <v>2037</v>
      </c>
      <c r="L1805" s="77" t="s">
        <v>1404</v>
      </c>
      <c r="P1805" s="9">
        <v>9.6999999999999993</v>
      </c>
      <c r="Q1805" s="65">
        <v>1</v>
      </c>
      <c r="R1805" s="5">
        <v>21</v>
      </c>
      <c r="S1805" s="76" t="s">
        <v>139</v>
      </c>
      <c r="X1805" s="65">
        <v>1.6</v>
      </c>
      <c r="Y1805" s="219">
        <v>30</v>
      </c>
      <c r="Z1805" s="172">
        <v>2.4</v>
      </c>
      <c r="AA1805" s="174">
        <v>19</v>
      </c>
      <c r="AB1805" s="77" t="s">
        <v>139</v>
      </c>
    </row>
    <row r="1806" spans="1:28">
      <c r="A1806" s="5">
        <v>1798</v>
      </c>
      <c r="B1806" s="5" t="s">
        <v>512</v>
      </c>
      <c r="C1806" s="114" t="s">
        <v>140</v>
      </c>
      <c r="F1806" s="201"/>
      <c r="G1806" s="202"/>
      <c r="H1806" s="6">
        <v>1420</v>
      </c>
      <c r="J1806" s="108" t="s">
        <v>141</v>
      </c>
      <c r="K1806" s="76" t="s">
        <v>2037</v>
      </c>
      <c r="P1806" s="9">
        <v>8.5</v>
      </c>
      <c r="Q1806" s="65">
        <v>1.1000000000000001</v>
      </c>
      <c r="R1806" s="5">
        <v>27</v>
      </c>
      <c r="S1806" s="76" t="s">
        <v>139</v>
      </c>
      <c r="X1806" s="65">
        <v>1.9</v>
      </c>
      <c r="Y1806" s="219">
        <v>15.1</v>
      </c>
      <c r="Z1806" s="172">
        <v>1.1000000000000001</v>
      </c>
      <c r="AA1806" s="174">
        <v>16</v>
      </c>
      <c r="AB1806" s="77" t="s">
        <v>139</v>
      </c>
    </row>
    <row r="1807" spans="1:28">
      <c r="A1807" s="5">
        <v>1799</v>
      </c>
      <c r="B1807" s="5" t="s">
        <v>513</v>
      </c>
      <c r="C1807" s="113" t="s">
        <v>142</v>
      </c>
      <c r="F1807" s="201"/>
      <c r="G1807" s="202"/>
      <c r="H1807" s="6">
        <v>1140</v>
      </c>
      <c r="J1807" s="108" t="s">
        <v>141</v>
      </c>
      <c r="K1807" s="76" t="s">
        <v>2037</v>
      </c>
      <c r="P1807" s="9">
        <v>8.6999999999999993</v>
      </c>
      <c r="Q1807" s="65">
        <v>0.9</v>
      </c>
      <c r="R1807" s="5">
        <v>17</v>
      </c>
      <c r="S1807" s="76" t="s">
        <v>139</v>
      </c>
      <c r="X1807" s="65">
        <v>1.7</v>
      </c>
      <c r="Y1807" s="219">
        <v>18.899999999999999</v>
      </c>
      <c r="Z1807" s="172">
        <v>1.5</v>
      </c>
      <c r="AA1807" s="174">
        <v>18</v>
      </c>
      <c r="AB1807" s="77" t="s">
        <v>139</v>
      </c>
    </row>
    <row r="1808" spans="1:28">
      <c r="A1808" s="5">
        <v>1800</v>
      </c>
      <c r="B1808" s="5" t="s">
        <v>514</v>
      </c>
      <c r="C1808" s="114" t="s">
        <v>143</v>
      </c>
      <c r="F1808" s="201"/>
      <c r="G1808" s="202"/>
      <c r="H1808" s="6">
        <v>890</v>
      </c>
      <c r="I1808" s="115"/>
      <c r="J1808" s="108" t="s">
        <v>144</v>
      </c>
      <c r="K1808" s="76" t="s">
        <v>2037</v>
      </c>
      <c r="P1808" s="9">
        <v>15.2</v>
      </c>
      <c r="Q1808" s="65">
        <v>2.1</v>
      </c>
      <c r="R1808" s="4">
        <v>18</v>
      </c>
      <c r="S1808" s="76" t="s">
        <v>139</v>
      </c>
      <c r="X1808" s="33">
        <v>1.7</v>
      </c>
      <c r="Y1808" s="219">
        <v>17.899999999999999</v>
      </c>
      <c r="Z1808" s="172">
        <v>1.2</v>
      </c>
      <c r="AA1808" s="174">
        <v>19</v>
      </c>
      <c r="AB1808" s="77" t="s">
        <v>139</v>
      </c>
    </row>
    <row r="1809" spans="1:28">
      <c r="A1809" s="5">
        <v>1801</v>
      </c>
      <c r="B1809" s="5" t="s">
        <v>244</v>
      </c>
      <c r="C1809" s="113" t="s">
        <v>145</v>
      </c>
      <c r="F1809" s="201"/>
      <c r="G1809" s="202"/>
      <c r="H1809" s="6">
        <v>1390</v>
      </c>
      <c r="I1809" s="115"/>
      <c r="J1809" s="108" t="s">
        <v>146</v>
      </c>
      <c r="K1809" s="76" t="s">
        <v>2037</v>
      </c>
      <c r="P1809" s="9">
        <v>9.5</v>
      </c>
      <c r="Q1809" s="65">
        <v>1.1000000000000001</v>
      </c>
      <c r="R1809" s="4">
        <v>20</v>
      </c>
      <c r="S1809" s="76" t="s">
        <v>139</v>
      </c>
      <c r="X1809" s="33">
        <v>1.7</v>
      </c>
      <c r="Y1809" s="219">
        <v>16.7</v>
      </c>
      <c r="Z1809" s="172">
        <v>1.1000000000000001</v>
      </c>
      <c r="AA1809" s="174">
        <v>20</v>
      </c>
      <c r="AB1809" s="77" t="s">
        <v>139</v>
      </c>
    </row>
    <row r="1810" spans="1:28">
      <c r="A1810" s="5">
        <v>1802</v>
      </c>
      <c r="B1810" s="5" t="s">
        <v>245</v>
      </c>
      <c r="C1810" s="114" t="s">
        <v>147</v>
      </c>
      <c r="F1810" s="201"/>
      <c r="G1810" s="202"/>
      <c r="H1810" s="6">
        <v>1575</v>
      </c>
      <c r="J1810" s="108" t="s">
        <v>435</v>
      </c>
      <c r="K1810" s="76" t="s">
        <v>2037</v>
      </c>
      <c r="P1810" s="9">
        <v>9.4</v>
      </c>
      <c r="Q1810" s="65">
        <v>0.9</v>
      </c>
      <c r="R1810" s="4">
        <v>20</v>
      </c>
      <c r="S1810" s="76" t="s">
        <v>139</v>
      </c>
      <c r="X1810" s="33">
        <v>1.9</v>
      </c>
      <c r="Y1810" s="219">
        <v>18.899999999999999</v>
      </c>
      <c r="Z1810" s="172">
        <v>1.3</v>
      </c>
      <c r="AA1810" s="174">
        <v>20</v>
      </c>
      <c r="AB1810" s="77" t="s">
        <v>139</v>
      </c>
    </row>
    <row r="1811" spans="1:28">
      <c r="A1811" s="5">
        <v>1803</v>
      </c>
      <c r="B1811" s="5" t="s">
        <v>246</v>
      </c>
      <c r="C1811" s="113" t="s">
        <v>436</v>
      </c>
      <c r="F1811" s="201"/>
      <c r="G1811" s="202"/>
      <c r="H1811" s="6">
        <v>945</v>
      </c>
      <c r="J1811" s="108" t="s">
        <v>437</v>
      </c>
      <c r="K1811" s="76" t="s">
        <v>2037</v>
      </c>
      <c r="P1811" s="9">
        <v>8.1</v>
      </c>
      <c r="Q1811" s="65">
        <v>1.4</v>
      </c>
      <c r="R1811" s="4">
        <v>13</v>
      </c>
      <c r="S1811" s="76" t="s">
        <v>139</v>
      </c>
      <c r="X1811" s="33">
        <v>1.6</v>
      </c>
      <c r="Y1811" s="219">
        <v>21.5</v>
      </c>
      <c r="Z1811" s="172">
        <v>1.5</v>
      </c>
      <c r="AA1811" s="174">
        <v>20</v>
      </c>
      <c r="AB1811" s="77" t="s">
        <v>139</v>
      </c>
    </row>
    <row r="1812" spans="1:28">
      <c r="A1812" s="5">
        <v>1804</v>
      </c>
      <c r="B1812" s="5" t="s">
        <v>247</v>
      </c>
      <c r="C1812" s="114" t="s">
        <v>439</v>
      </c>
      <c r="F1812" s="201"/>
      <c r="G1812" s="202"/>
      <c r="H1812" s="6">
        <v>840</v>
      </c>
      <c r="J1812" s="108" t="s">
        <v>440</v>
      </c>
      <c r="K1812" s="76" t="s">
        <v>2037</v>
      </c>
      <c r="P1812" s="9">
        <v>11.6</v>
      </c>
      <c r="Q1812" s="65">
        <v>1.1000000000000001</v>
      </c>
      <c r="R1812" s="4">
        <v>21</v>
      </c>
      <c r="S1812" s="76" t="s">
        <v>139</v>
      </c>
      <c r="X1812" s="33">
        <v>2</v>
      </c>
      <c r="Y1812" s="219">
        <v>22.3</v>
      </c>
      <c r="Z1812" s="172">
        <v>1.4</v>
      </c>
      <c r="AA1812" s="174">
        <v>20</v>
      </c>
      <c r="AB1812" s="77" t="s">
        <v>139</v>
      </c>
    </row>
    <row r="1813" spans="1:28" ht="13.8">
      <c r="A1813" s="5">
        <v>1805</v>
      </c>
      <c r="B1813" s="5" t="s">
        <v>248</v>
      </c>
      <c r="C1813" s="117" t="s">
        <v>46</v>
      </c>
      <c r="D1813" s="118" t="s">
        <v>172</v>
      </c>
      <c r="E1813" s="118" t="s">
        <v>173</v>
      </c>
      <c r="F1813" s="179">
        <v>8.0075000000000003</v>
      </c>
      <c r="G1813" s="202">
        <v>46.86</v>
      </c>
      <c r="H1813" s="118">
        <v>1140</v>
      </c>
      <c r="I1813" s="118"/>
      <c r="J1813" s="118"/>
      <c r="K1813" s="4" t="s">
        <v>638</v>
      </c>
      <c r="N1813" s="65">
        <v>10.01</v>
      </c>
      <c r="O1813" s="5">
        <v>2</v>
      </c>
      <c r="P1813" s="9">
        <v>10.199999999999999</v>
      </c>
      <c r="Q1813" s="65">
        <v>2.75</v>
      </c>
      <c r="R1813" s="4">
        <v>15</v>
      </c>
      <c r="S1813" s="4" t="s">
        <v>230</v>
      </c>
    </row>
    <row r="1814" spans="1:28" ht="13.8">
      <c r="A1814" s="5">
        <v>1806</v>
      </c>
      <c r="B1814" s="5" t="s">
        <v>249</v>
      </c>
      <c r="C1814" s="117" t="s">
        <v>174</v>
      </c>
      <c r="D1814" s="118" t="s">
        <v>473</v>
      </c>
      <c r="E1814" s="118" t="s">
        <v>474</v>
      </c>
      <c r="F1814" s="179">
        <v>8.012777777777778</v>
      </c>
      <c r="G1814" s="202">
        <v>46.9</v>
      </c>
      <c r="H1814" s="118">
        <v>845</v>
      </c>
      <c r="I1814" s="118"/>
      <c r="J1814" s="118"/>
      <c r="K1814" s="4" t="s">
        <v>638</v>
      </c>
      <c r="N1814" s="65">
        <v>8.5500000000000007</v>
      </c>
      <c r="O1814" s="5">
        <v>1.33</v>
      </c>
      <c r="P1814" s="9">
        <v>12.3</v>
      </c>
      <c r="Q1814" s="65">
        <v>2.25</v>
      </c>
      <c r="R1814" s="4">
        <v>34</v>
      </c>
      <c r="S1814" s="4" t="s">
        <v>230</v>
      </c>
    </row>
    <row r="1815" spans="1:28" ht="13.8">
      <c r="A1815" s="5">
        <v>1807</v>
      </c>
      <c r="B1815" s="5" t="s">
        <v>250</v>
      </c>
      <c r="C1815" s="117" t="s">
        <v>475</v>
      </c>
      <c r="D1815" s="118" t="s">
        <v>476</v>
      </c>
      <c r="E1815" s="118" t="s">
        <v>477</v>
      </c>
      <c r="F1815" s="179">
        <v>8.0136111111111106</v>
      </c>
      <c r="G1815" s="202">
        <v>46.920277777777777</v>
      </c>
      <c r="H1815" s="118">
        <v>820</v>
      </c>
      <c r="I1815" s="118"/>
      <c r="J1815" s="118"/>
      <c r="K1815" s="4" t="s">
        <v>638</v>
      </c>
      <c r="P1815" s="9">
        <v>8.6</v>
      </c>
      <c r="Q1815" s="65">
        <v>0.9</v>
      </c>
      <c r="R1815" s="4">
        <v>32</v>
      </c>
      <c r="S1815" s="4" t="s">
        <v>229</v>
      </c>
    </row>
    <row r="1816" spans="1:28" ht="13.8">
      <c r="A1816" s="5">
        <v>1808</v>
      </c>
      <c r="B1816" s="5" t="s">
        <v>251</v>
      </c>
      <c r="C1816" s="117" t="s">
        <v>478</v>
      </c>
      <c r="D1816" s="118" t="s">
        <v>479</v>
      </c>
      <c r="E1816" s="118" t="s">
        <v>480</v>
      </c>
      <c r="F1816" s="179">
        <v>8.0155555555555562</v>
      </c>
      <c r="G1816" s="202">
        <v>46.925277777777772</v>
      </c>
      <c r="H1816" s="118">
        <v>800</v>
      </c>
      <c r="I1816" s="118"/>
      <c r="J1816" s="118"/>
      <c r="K1816" s="4" t="s">
        <v>638</v>
      </c>
      <c r="N1816" s="65">
        <v>6.3</v>
      </c>
      <c r="O1816" s="5">
        <v>1.26</v>
      </c>
      <c r="P1816" s="9">
        <v>10.3</v>
      </c>
      <c r="Q1816" s="65">
        <v>1.1100000000000001</v>
      </c>
      <c r="R1816" s="4">
        <v>32</v>
      </c>
      <c r="S1816" s="4" t="s">
        <v>229</v>
      </c>
    </row>
    <row r="1817" spans="1:28" ht="13.8">
      <c r="A1817" s="5">
        <v>1809</v>
      </c>
      <c r="B1817" s="5" t="s">
        <v>252</v>
      </c>
      <c r="C1817" s="117" t="s">
        <v>481</v>
      </c>
      <c r="D1817" s="118" t="s">
        <v>482</v>
      </c>
      <c r="E1817" s="118" t="s">
        <v>483</v>
      </c>
      <c r="F1817" s="179">
        <v>8.0150000000000006</v>
      </c>
      <c r="G1817" s="202">
        <v>46.925555555555555</v>
      </c>
      <c r="H1817" s="118">
        <v>785</v>
      </c>
      <c r="I1817" s="118"/>
      <c r="J1817" s="118"/>
      <c r="K1817" s="4" t="s">
        <v>638</v>
      </c>
      <c r="N1817" s="65">
        <v>5.95</v>
      </c>
      <c r="O1817" s="5">
        <v>1.19</v>
      </c>
      <c r="P1817" s="9">
        <v>11</v>
      </c>
      <c r="Q1817" s="65">
        <v>1.76</v>
      </c>
      <c r="R1817" s="4">
        <v>19</v>
      </c>
      <c r="S1817" s="4" t="s">
        <v>229</v>
      </c>
    </row>
    <row r="1818" spans="1:28" ht="13.8">
      <c r="A1818" s="5">
        <v>1810</v>
      </c>
      <c r="B1818" s="5" t="s">
        <v>253</v>
      </c>
      <c r="C1818" s="117" t="s">
        <v>484</v>
      </c>
      <c r="D1818" s="118" t="s">
        <v>485</v>
      </c>
      <c r="E1818" s="118" t="s">
        <v>486</v>
      </c>
      <c r="F1818" s="179">
        <v>8.0077777777777772</v>
      </c>
      <c r="G1818" s="202">
        <v>46.926944444444445</v>
      </c>
      <c r="H1818" s="118">
        <v>772</v>
      </c>
      <c r="I1818" s="118"/>
      <c r="J1818" s="118"/>
      <c r="K1818" s="4" t="s">
        <v>638</v>
      </c>
      <c r="N1818" s="65">
        <v>5.37</v>
      </c>
      <c r="O1818" s="5">
        <v>1.07</v>
      </c>
      <c r="P1818" s="9">
        <v>10.3</v>
      </c>
      <c r="Q1818" s="65">
        <v>1.91</v>
      </c>
      <c r="R1818" s="4">
        <v>19</v>
      </c>
      <c r="S1818" s="4" t="s">
        <v>229</v>
      </c>
    </row>
    <row r="1819" spans="1:28" ht="13.8">
      <c r="A1819" s="5">
        <v>1811</v>
      </c>
      <c r="B1819" s="5" t="s">
        <v>254</v>
      </c>
      <c r="C1819" s="117" t="s">
        <v>487</v>
      </c>
      <c r="D1819" s="118" t="s">
        <v>488</v>
      </c>
      <c r="E1819" s="118" t="s">
        <v>489</v>
      </c>
      <c r="F1819" s="179">
        <v>8.0124999999999993</v>
      </c>
      <c r="G1819" s="202">
        <v>46.930277777777775</v>
      </c>
      <c r="H1819" s="118">
        <v>758</v>
      </c>
      <c r="I1819" s="118"/>
      <c r="J1819" s="118"/>
      <c r="K1819" s="4" t="s">
        <v>638</v>
      </c>
      <c r="N1819" s="65">
        <v>8.92</v>
      </c>
      <c r="O1819" s="5">
        <v>1.78</v>
      </c>
      <c r="P1819" s="9">
        <v>12.1</v>
      </c>
      <c r="Q1819" s="65">
        <v>1.76</v>
      </c>
      <c r="R1819" s="4">
        <v>27</v>
      </c>
      <c r="S1819" s="4" t="s">
        <v>229</v>
      </c>
    </row>
    <row r="1820" spans="1:28" ht="13.8">
      <c r="A1820" s="5">
        <v>1812</v>
      </c>
      <c r="B1820" s="5" t="s">
        <v>255</v>
      </c>
      <c r="C1820" s="117" t="s">
        <v>490</v>
      </c>
      <c r="D1820" s="118" t="s">
        <v>491</v>
      </c>
      <c r="E1820" s="118" t="s">
        <v>492</v>
      </c>
      <c r="F1820" s="179">
        <v>8.0086111111111116</v>
      </c>
      <c r="G1820" s="202">
        <v>46.935833333333328</v>
      </c>
      <c r="H1820" s="118">
        <v>745</v>
      </c>
      <c r="I1820" s="118"/>
      <c r="J1820" s="118"/>
      <c r="K1820" s="4" t="s">
        <v>638</v>
      </c>
      <c r="N1820" s="65">
        <v>8.5299999999999994</v>
      </c>
      <c r="O1820" s="5">
        <v>1.71</v>
      </c>
      <c r="P1820" s="9">
        <v>8.1</v>
      </c>
      <c r="Q1820" s="65">
        <v>1.49</v>
      </c>
      <c r="R1820" s="4">
        <v>24</v>
      </c>
      <c r="S1820" s="4" t="s">
        <v>229</v>
      </c>
    </row>
    <row r="1821" spans="1:28" ht="13.8">
      <c r="A1821" s="5">
        <v>1813</v>
      </c>
      <c r="B1821" s="5" t="s">
        <v>256</v>
      </c>
      <c r="C1821" s="117" t="s">
        <v>493</v>
      </c>
      <c r="D1821" s="118" t="s">
        <v>494</v>
      </c>
      <c r="E1821" s="118" t="s">
        <v>495</v>
      </c>
      <c r="F1821" s="179">
        <v>7.9658333333333333</v>
      </c>
      <c r="G1821" s="202">
        <v>46.931111111111107</v>
      </c>
      <c r="H1821" s="118">
        <v>800</v>
      </c>
      <c r="I1821" s="118"/>
      <c r="J1821" s="118"/>
      <c r="K1821" s="4" t="s">
        <v>638</v>
      </c>
      <c r="N1821" s="65">
        <v>9.0500000000000007</v>
      </c>
      <c r="O1821" s="5">
        <v>1.81</v>
      </c>
      <c r="P1821" s="9">
        <v>24.4</v>
      </c>
      <c r="Q1821" s="65">
        <v>3.23</v>
      </c>
      <c r="R1821" s="4">
        <v>27</v>
      </c>
      <c r="S1821" s="4" t="s">
        <v>229</v>
      </c>
    </row>
    <row r="1822" spans="1:28" ht="13.8">
      <c r="A1822" s="5">
        <v>1814</v>
      </c>
      <c r="B1822" s="5" t="s">
        <v>257</v>
      </c>
      <c r="C1822" s="117" t="s">
        <v>496</v>
      </c>
      <c r="D1822" s="118" t="s">
        <v>497</v>
      </c>
      <c r="E1822" s="118" t="s">
        <v>342</v>
      </c>
      <c r="F1822" s="179">
        <v>7.9538888888888888</v>
      </c>
      <c r="G1822" s="202">
        <v>46.936388888888885</v>
      </c>
      <c r="H1822" s="118">
        <v>970</v>
      </c>
      <c r="I1822" s="118"/>
      <c r="J1822" s="118"/>
      <c r="K1822" s="4" t="s">
        <v>638</v>
      </c>
      <c r="N1822" s="65">
        <v>11.68</v>
      </c>
      <c r="O1822" s="5">
        <v>2.34</v>
      </c>
      <c r="P1822" s="9">
        <v>23.2</v>
      </c>
      <c r="Q1822" s="65">
        <v>3.92</v>
      </c>
      <c r="R1822" s="4">
        <v>23</v>
      </c>
      <c r="S1822" s="4" t="s">
        <v>229</v>
      </c>
    </row>
    <row r="1823" spans="1:28" ht="13.8">
      <c r="A1823" s="5">
        <v>1815</v>
      </c>
      <c r="B1823" s="5" t="s">
        <v>559</v>
      </c>
      <c r="C1823" s="117" t="s">
        <v>343</v>
      </c>
      <c r="D1823" s="118" t="s">
        <v>344</v>
      </c>
      <c r="E1823" s="118" t="s">
        <v>345</v>
      </c>
      <c r="F1823" s="179">
        <v>7.9975000000000005</v>
      </c>
      <c r="G1823" s="202">
        <v>46.984722222222224</v>
      </c>
      <c r="H1823" s="118">
        <v>773</v>
      </c>
      <c r="I1823" s="118"/>
      <c r="J1823" s="118"/>
      <c r="K1823" s="4" t="s">
        <v>638</v>
      </c>
      <c r="N1823" s="65">
        <v>14.8</v>
      </c>
      <c r="O1823" s="5">
        <v>2.96</v>
      </c>
      <c r="P1823" s="9">
        <v>15.8</v>
      </c>
      <c r="Q1823" s="65">
        <v>1.64</v>
      </c>
      <c r="R1823" s="4">
        <v>55</v>
      </c>
      <c r="S1823" s="4" t="s">
        <v>229</v>
      </c>
    </row>
    <row r="1824" spans="1:28" ht="13.8">
      <c r="A1824" s="5">
        <v>1816</v>
      </c>
      <c r="B1824" s="5" t="s">
        <v>288</v>
      </c>
      <c r="C1824" s="117" t="s">
        <v>346</v>
      </c>
      <c r="D1824" s="118" t="s">
        <v>347</v>
      </c>
      <c r="E1824" s="118" t="s">
        <v>348</v>
      </c>
      <c r="F1824" s="179">
        <v>7.9391666666666669</v>
      </c>
      <c r="G1824" s="202">
        <v>47.001944444444447</v>
      </c>
      <c r="H1824" s="118">
        <v>1325</v>
      </c>
      <c r="I1824" s="118"/>
      <c r="J1824" s="118"/>
      <c r="K1824" s="4" t="s">
        <v>638</v>
      </c>
      <c r="N1824" s="65">
        <v>21.31</v>
      </c>
      <c r="O1824" s="5">
        <v>4.2699999999999996</v>
      </c>
      <c r="P1824" s="9">
        <v>21.9</v>
      </c>
      <c r="Q1824" s="65">
        <v>1.24</v>
      </c>
      <c r="R1824" s="4">
        <v>40</v>
      </c>
      <c r="S1824" s="4" t="s">
        <v>229</v>
      </c>
    </row>
    <row r="1825" spans="1:25" ht="13.8">
      <c r="A1825" s="5">
        <v>1817</v>
      </c>
      <c r="B1825" s="5" t="s">
        <v>289</v>
      </c>
      <c r="C1825" s="119" t="s">
        <v>349</v>
      </c>
      <c r="D1825" s="120" t="s">
        <v>350</v>
      </c>
      <c r="E1825" s="120" t="s">
        <v>351</v>
      </c>
      <c r="F1825" s="179">
        <v>8.6030555555555548</v>
      </c>
      <c r="G1825" s="202">
        <v>47.023611111111109</v>
      </c>
      <c r="H1825" s="120">
        <v>620</v>
      </c>
      <c r="I1825" s="118"/>
      <c r="J1825" s="120"/>
      <c r="K1825" s="4" t="s">
        <v>638</v>
      </c>
      <c r="N1825" s="65">
        <v>3.57</v>
      </c>
      <c r="O1825" s="5">
        <v>0.71</v>
      </c>
      <c r="P1825" s="9">
        <v>14.5</v>
      </c>
      <c r="Q1825" s="65">
        <v>3.5</v>
      </c>
      <c r="R1825" s="4">
        <v>37</v>
      </c>
      <c r="S1825" s="4" t="s">
        <v>229</v>
      </c>
    </row>
    <row r="1826" spans="1:25" ht="13.8">
      <c r="A1826" s="5">
        <v>1818</v>
      </c>
      <c r="B1826" s="5" t="s">
        <v>290</v>
      </c>
      <c r="C1826" s="119" t="s">
        <v>352</v>
      </c>
      <c r="D1826" s="120" t="s">
        <v>353</v>
      </c>
      <c r="E1826" s="120" t="s">
        <v>354</v>
      </c>
      <c r="F1826" s="179">
        <v>8.4972222222222218</v>
      </c>
      <c r="G1826" s="202">
        <v>47.008333333333333</v>
      </c>
      <c r="H1826" s="120">
        <v>665</v>
      </c>
      <c r="I1826" s="118"/>
      <c r="J1826" s="120"/>
      <c r="K1826" s="4" t="s">
        <v>638</v>
      </c>
      <c r="P1826" s="9">
        <v>9.1</v>
      </c>
      <c r="Q1826" s="65">
        <v>1.75</v>
      </c>
      <c r="R1826" s="4">
        <v>39</v>
      </c>
      <c r="S1826" s="4" t="s">
        <v>229</v>
      </c>
      <c r="W1826" s="5"/>
      <c r="X1826" s="5"/>
      <c r="Y1826" s="172"/>
    </row>
    <row r="1827" spans="1:25" ht="13.8">
      <c r="A1827" s="5">
        <v>1819</v>
      </c>
      <c r="B1827" s="5" t="s">
        <v>291</v>
      </c>
      <c r="C1827" s="119" t="s">
        <v>355</v>
      </c>
      <c r="D1827" s="120" t="s">
        <v>356</v>
      </c>
      <c r="E1827" s="120" t="s">
        <v>357</v>
      </c>
      <c r="F1827" s="179">
        <v>8.6419444444444444</v>
      </c>
      <c r="G1827" s="202">
        <v>47.108611111111109</v>
      </c>
      <c r="H1827" s="120">
        <v>735</v>
      </c>
      <c r="I1827" s="118"/>
      <c r="J1827" s="120"/>
      <c r="K1827" s="4" t="s">
        <v>638</v>
      </c>
      <c r="N1827" s="65">
        <v>4.29</v>
      </c>
      <c r="O1827" s="5">
        <v>0.86</v>
      </c>
      <c r="S1827" s="4" t="s">
        <v>229</v>
      </c>
      <c r="W1827" s="5"/>
      <c r="X1827" s="5"/>
      <c r="Y1827" s="172"/>
    </row>
    <row r="1828" spans="1:25" ht="13.8">
      <c r="A1828" s="5">
        <v>1820</v>
      </c>
      <c r="B1828" s="5" t="s">
        <v>292</v>
      </c>
      <c r="C1828" s="119" t="s">
        <v>358</v>
      </c>
      <c r="D1828" s="120" t="s">
        <v>359</v>
      </c>
      <c r="E1828" s="120" t="s">
        <v>360</v>
      </c>
      <c r="F1828" s="179">
        <v>8.4513888888888875</v>
      </c>
      <c r="G1828" s="202">
        <v>47.033055555555556</v>
      </c>
      <c r="H1828" s="120">
        <v>630</v>
      </c>
      <c r="I1828" s="118"/>
      <c r="J1828" s="120"/>
      <c r="K1828" s="4" t="s">
        <v>638</v>
      </c>
      <c r="P1828" s="9">
        <v>7</v>
      </c>
      <c r="Q1828" s="65">
        <v>2.52</v>
      </c>
      <c r="R1828" s="5">
        <v>16</v>
      </c>
      <c r="S1828" s="4" t="s">
        <v>229</v>
      </c>
      <c r="W1828" s="5"/>
      <c r="X1828" s="5"/>
      <c r="Y1828" s="172"/>
    </row>
    <row r="1829" spans="1:25" ht="13.8">
      <c r="A1829" s="5">
        <v>1821</v>
      </c>
      <c r="B1829" s="5" t="s">
        <v>293</v>
      </c>
      <c r="C1829" s="119" t="s">
        <v>361</v>
      </c>
      <c r="D1829" s="120" t="s">
        <v>362</v>
      </c>
      <c r="E1829" s="120" t="s">
        <v>363</v>
      </c>
      <c r="F1829" s="179">
        <v>8.4130555555555553</v>
      </c>
      <c r="G1829" s="202">
        <v>47.029166666666669</v>
      </c>
      <c r="H1829" s="120">
        <v>444</v>
      </c>
      <c r="I1829" s="118"/>
      <c r="J1829" s="120"/>
      <c r="K1829" s="4" t="s">
        <v>638</v>
      </c>
      <c r="N1829" s="65">
        <v>3.59</v>
      </c>
      <c r="O1829" s="5">
        <v>0.72</v>
      </c>
      <c r="S1829" s="4" t="s">
        <v>229</v>
      </c>
      <c r="W1829" s="5"/>
      <c r="X1829" s="5"/>
      <c r="Y1829" s="172"/>
    </row>
    <row r="1830" spans="1:25" ht="13.8">
      <c r="A1830" s="5">
        <v>1822</v>
      </c>
      <c r="B1830" s="5" t="s">
        <v>571</v>
      </c>
      <c r="C1830" s="119" t="s">
        <v>364</v>
      </c>
      <c r="D1830" s="120" t="s">
        <v>365</v>
      </c>
      <c r="E1830" s="120" t="s">
        <v>366</v>
      </c>
      <c r="F1830" s="179">
        <v>8.4141666666666666</v>
      </c>
      <c r="G1830" s="202">
        <v>47.042499999999997</v>
      </c>
      <c r="H1830" s="120">
        <v>383</v>
      </c>
      <c r="I1830" s="118"/>
      <c r="J1830" s="120"/>
      <c r="K1830" s="4" t="s">
        <v>638</v>
      </c>
      <c r="N1830" s="65">
        <v>5.8</v>
      </c>
      <c r="O1830" s="5">
        <v>1.1599999999999999</v>
      </c>
      <c r="S1830" s="4" t="s">
        <v>229</v>
      </c>
      <c r="W1830" s="5"/>
      <c r="X1830" s="5"/>
      <c r="Y1830" s="172"/>
    </row>
    <row r="1831" spans="1:25" ht="13.8">
      <c r="A1831" s="5">
        <v>1823</v>
      </c>
      <c r="B1831" s="5" t="s">
        <v>572</v>
      </c>
      <c r="C1831" s="119" t="s">
        <v>367</v>
      </c>
      <c r="D1831" s="120" t="s">
        <v>264</v>
      </c>
      <c r="E1831" s="120" t="s">
        <v>265</v>
      </c>
      <c r="F1831" s="179">
        <v>8.4249999999999989</v>
      </c>
      <c r="G1831" s="202">
        <v>47.051111111111105</v>
      </c>
      <c r="H1831" s="120">
        <v>430</v>
      </c>
      <c r="I1831" s="118"/>
      <c r="J1831" s="120"/>
      <c r="K1831" s="4" t="s">
        <v>638</v>
      </c>
      <c r="P1831" s="9">
        <v>4.5999999999999996</v>
      </c>
      <c r="Q1831" s="65">
        <v>3.93</v>
      </c>
      <c r="R1831" s="5">
        <v>6</v>
      </c>
      <c r="S1831" s="4" t="s">
        <v>229</v>
      </c>
      <c r="W1831" s="5"/>
      <c r="X1831" s="5"/>
      <c r="Y1831" s="172"/>
    </row>
    <row r="1832" spans="1:25" ht="13.8">
      <c r="A1832" s="5">
        <v>1824</v>
      </c>
      <c r="B1832" s="5" t="s">
        <v>573</v>
      </c>
      <c r="C1832" s="119" t="s">
        <v>266</v>
      </c>
      <c r="D1832" s="120" t="s">
        <v>267</v>
      </c>
      <c r="E1832" s="120" t="s">
        <v>268</v>
      </c>
      <c r="F1832" s="179">
        <v>8.3541666666666661</v>
      </c>
      <c r="G1832" s="202">
        <v>47.041666666666664</v>
      </c>
      <c r="H1832" s="120">
        <v>475</v>
      </c>
      <c r="I1832" s="118"/>
      <c r="J1832" s="120"/>
      <c r="K1832" s="4" t="s">
        <v>638</v>
      </c>
      <c r="P1832" s="9">
        <v>16.5</v>
      </c>
      <c r="Q1832" s="65">
        <v>1.35</v>
      </c>
      <c r="R1832" s="5">
        <v>26</v>
      </c>
      <c r="S1832" s="4" t="s">
        <v>229</v>
      </c>
      <c r="W1832" s="5"/>
      <c r="X1832" s="5"/>
      <c r="Y1832" s="172"/>
    </row>
    <row r="1833" spans="1:25" ht="13.8">
      <c r="A1833" s="5">
        <v>1825</v>
      </c>
      <c r="B1833" s="5" t="s">
        <v>574</v>
      </c>
      <c r="C1833" s="119" t="s">
        <v>269</v>
      </c>
      <c r="D1833" s="120" t="s">
        <v>267</v>
      </c>
      <c r="E1833" s="120" t="s">
        <v>268</v>
      </c>
      <c r="F1833" s="179">
        <v>8.3541666666666661</v>
      </c>
      <c r="G1833" s="202">
        <v>47.041666666666664</v>
      </c>
      <c r="H1833" s="120">
        <v>475</v>
      </c>
      <c r="I1833" s="118"/>
      <c r="J1833" s="120"/>
      <c r="K1833" s="4" t="s">
        <v>638</v>
      </c>
      <c r="P1833" s="9">
        <v>8.6999999999999993</v>
      </c>
      <c r="Q1833" s="65">
        <v>1.02</v>
      </c>
      <c r="R1833" s="5">
        <v>25</v>
      </c>
      <c r="S1833" s="4" t="s">
        <v>229</v>
      </c>
      <c r="W1833" s="5"/>
      <c r="X1833" s="5"/>
      <c r="Y1833" s="172"/>
    </row>
    <row r="1834" spans="1:25" ht="13.8">
      <c r="A1834" s="5">
        <v>1826</v>
      </c>
      <c r="B1834" s="5" t="s">
        <v>575</v>
      </c>
      <c r="C1834" s="119" t="s">
        <v>270</v>
      </c>
      <c r="D1834" s="120" t="s">
        <v>271</v>
      </c>
      <c r="E1834" s="120" t="s">
        <v>272</v>
      </c>
      <c r="F1834" s="179">
        <v>8.4077777777777776</v>
      </c>
      <c r="G1834" s="202">
        <v>47.072222222222223</v>
      </c>
      <c r="H1834" s="120">
        <v>562</v>
      </c>
      <c r="I1834" s="118"/>
      <c r="J1834" s="120"/>
      <c r="K1834" s="4" t="s">
        <v>638</v>
      </c>
      <c r="N1834" s="65">
        <v>8.08</v>
      </c>
      <c r="O1834" s="5">
        <v>1.62</v>
      </c>
      <c r="P1834" s="9">
        <v>17.7</v>
      </c>
      <c r="Q1834" s="65">
        <v>5.15</v>
      </c>
      <c r="R1834" s="5">
        <v>11</v>
      </c>
      <c r="S1834" s="4" t="s">
        <v>229</v>
      </c>
      <c r="W1834" s="5"/>
      <c r="X1834" s="5"/>
      <c r="Y1834" s="172"/>
    </row>
    <row r="1835" spans="1:25" ht="13.8">
      <c r="A1835" s="5">
        <v>1827</v>
      </c>
      <c r="B1835" s="5" t="s">
        <v>576</v>
      </c>
      <c r="C1835" s="119" t="s">
        <v>273</v>
      </c>
      <c r="D1835" s="120" t="s">
        <v>274</v>
      </c>
      <c r="E1835" s="120" t="s">
        <v>275</v>
      </c>
      <c r="F1835" s="179">
        <v>8.4008333333333329</v>
      </c>
      <c r="G1835" s="202">
        <v>47.079722222222223</v>
      </c>
      <c r="H1835" s="120">
        <v>550</v>
      </c>
      <c r="I1835" s="118"/>
      <c r="J1835" s="120"/>
      <c r="K1835" s="4" t="s">
        <v>638</v>
      </c>
      <c r="P1835" s="9">
        <v>13</v>
      </c>
      <c r="Q1835" s="65">
        <v>5.35</v>
      </c>
      <c r="R1835" s="5">
        <v>13</v>
      </c>
      <c r="S1835" s="4" t="s">
        <v>229</v>
      </c>
      <c r="W1835" s="5"/>
      <c r="X1835" s="5"/>
      <c r="Y1835" s="172"/>
    </row>
    <row r="1836" spans="1:25" ht="13.8">
      <c r="A1836" s="5">
        <v>1828</v>
      </c>
      <c r="B1836" s="5" t="s">
        <v>577</v>
      </c>
      <c r="C1836" s="119" t="s">
        <v>276</v>
      </c>
      <c r="D1836" s="120" t="s">
        <v>277</v>
      </c>
      <c r="E1836" s="120" t="s">
        <v>278</v>
      </c>
      <c r="F1836" s="179">
        <v>8.4155555555555566</v>
      </c>
      <c r="G1836" s="202">
        <v>47.088888888888889</v>
      </c>
      <c r="H1836" s="120">
        <v>535</v>
      </c>
      <c r="I1836" s="118"/>
      <c r="J1836" s="120"/>
      <c r="K1836" s="4" t="s">
        <v>638</v>
      </c>
      <c r="N1836" s="65">
        <v>9.86</v>
      </c>
      <c r="O1836" s="5">
        <v>1.97</v>
      </c>
      <c r="P1836" s="9">
        <v>22.8</v>
      </c>
      <c r="Q1836" s="65">
        <v>2.93</v>
      </c>
      <c r="R1836" s="5">
        <v>40</v>
      </c>
      <c r="S1836" s="4" t="s">
        <v>229</v>
      </c>
      <c r="W1836" s="5"/>
      <c r="X1836" s="5"/>
      <c r="Y1836" s="172"/>
    </row>
    <row r="1837" spans="1:25" ht="13.8">
      <c r="A1837" s="5">
        <v>1829</v>
      </c>
      <c r="B1837" s="5" t="s">
        <v>578</v>
      </c>
      <c r="C1837" s="119" t="s">
        <v>279</v>
      </c>
      <c r="D1837" s="120" t="s">
        <v>280</v>
      </c>
      <c r="E1837" s="120" t="s">
        <v>281</v>
      </c>
      <c r="F1837" s="179">
        <v>8.4127777777777784</v>
      </c>
      <c r="G1837" s="202">
        <v>47.105833333333337</v>
      </c>
      <c r="H1837" s="120">
        <v>740</v>
      </c>
      <c r="I1837" s="118"/>
      <c r="J1837" s="120"/>
      <c r="K1837" s="4" t="s">
        <v>638</v>
      </c>
      <c r="N1837" s="65">
        <v>7.69</v>
      </c>
      <c r="O1837" s="5">
        <v>1.54</v>
      </c>
      <c r="P1837" s="9">
        <v>49.8</v>
      </c>
      <c r="Q1837" s="65">
        <v>9.6199999999999992</v>
      </c>
      <c r="R1837" s="5">
        <v>27</v>
      </c>
      <c r="S1837" s="4" t="s">
        <v>229</v>
      </c>
      <c r="W1837" s="5"/>
      <c r="X1837" s="5"/>
      <c r="Y1837" s="172"/>
    </row>
    <row r="1838" spans="1:25" ht="13.8">
      <c r="A1838" s="5">
        <v>1830</v>
      </c>
      <c r="B1838" s="5" t="s">
        <v>579</v>
      </c>
      <c r="C1838" s="117" t="s">
        <v>282</v>
      </c>
      <c r="D1838" s="120" t="s">
        <v>283</v>
      </c>
      <c r="E1838" s="120" t="s">
        <v>284</v>
      </c>
      <c r="F1838" s="179">
        <v>8.3355555555555565</v>
      </c>
      <c r="G1838" s="202">
        <v>47.083611111111111</v>
      </c>
      <c r="H1838" s="120">
        <v>465</v>
      </c>
      <c r="I1838" s="118"/>
      <c r="J1838" s="120"/>
      <c r="K1838" s="4" t="s">
        <v>638</v>
      </c>
      <c r="N1838" s="65">
        <v>6.97</v>
      </c>
      <c r="O1838" s="5">
        <v>1.39</v>
      </c>
      <c r="P1838" s="9">
        <v>3.8</v>
      </c>
      <c r="Q1838" s="65">
        <v>1.83</v>
      </c>
      <c r="R1838" s="5">
        <v>6</v>
      </c>
      <c r="S1838" s="4" t="s">
        <v>229</v>
      </c>
      <c r="W1838" s="5"/>
      <c r="X1838" s="5"/>
      <c r="Y1838" s="172"/>
    </row>
    <row r="1839" spans="1:25" ht="13.8">
      <c r="A1839" s="5">
        <v>1831</v>
      </c>
      <c r="B1839" s="5" t="s">
        <v>580</v>
      </c>
      <c r="C1839" s="119" t="s">
        <v>285</v>
      </c>
      <c r="D1839" s="120" t="s">
        <v>18</v>
      </c>
      <c r="E1839" s="120" t="s">
        <v>19</v>
      </c>
      <c r="F1839" s="179">
        <v>8.3808333333333334</v>
      </c>
      <c r="G1839" s="202">
        <v>47.130277777777778</v>
      </c>
      <c r="H1839" s="120">
        <v>440</v>
      </c>
      <c r="I1839" s="118"/>
      <c r="J1839" s="120"/>
      <c r="K1839" s="4" t="s">
        <v>638</v>
      </c>
      <c r="N1839" s="65">
        <v>6.49</v>
      </c>
      <c r="O1839" s="5">
        <v>1.3</v>
      </c>
      <c r="P1839" s="9">
        <v>27.4</v>
      </c>
      <c r="Q1839" s="65">
        <v>4.83</v>
      </c>
      <c r="R1839" s="5">
        <v>16</v>
      </c>
      <c r="S1839" s="4" t="s">
        <v>229</v>
      </c>
      <c r="W1839" s="5"/>
      <c r="X1839" s="5"/>
      <c r="Y1839" s="172"/>
    </row>
    <row r="1840" spans="1:25" ht="13.8">
      <c r="A1840" s="5">
        <v>1832</v>
      </c>
      <c r="B1840" s="5" t="s">
        <v>581</v>
      </c>
      <c r="C1840" s="119" t="s">
        <v>20</v>
      </c>
      <c r="D1840" s="120" t="s">
        <v>21</v>
      </c>
      <c r="E1840" s="120" t="s">
        <v>22</v>
      </c>
      <c r="F1840" s="179">
        <v>8.2480555555555544</v>
      </c>
      <c r="G1840" s="202">
        <v>47.082777777777778</v>
      </c>
      <c r="H1840" s="120">
        <v>523</v>
      </c>
      <c r="I1840" s="118"/>
      <c r="J1840" s="120"/>
      <c r="K1840" s="4" t="s">
        <v>638</v>
      </c>
      <c r="N1840" s="65">
        <v>5.73</v>
      </c>
      <c r="O1840" s="5">
        <v>1.1499999999999999</v>
      </c>
      <c r="P1840" s="9">
        <v>12.2</v>
      </c>
      <c r="Q1840" s="65">
        <v>1.43</v>
      </c>
      <c r="R1840" s="5">
        <v>34</v>
      </c>
      <c r="S1840" s="4" t="s">
        <v>229</v>
      </c>
      <c r="W1840" s="5"/>
      <c r="X1840" s="5"/>
      <c r="Y1840" s="172"/>
    </row>
    <row r="1841" spans="1:25" ht="13.8">
      <c r="A1841" s="5">
        <v>1833</v>
      </c>
      <c r="B1841" s="5" t="s">
        <v>582</v>
      </c>
      <c r="C1841" s="119" t="s">
        <v>232</v>
      </c>
      <c r="D1841" s="120"/>
      <c r="E1841" s="120"/>
      <c r="F1841" s="179">
        <v>8.4674999999999994</v>
      </c>
      <c r="G1841" s="202">
        <v>47.048200000000001</v>
      </c>
      <c r="H1841" s="120">
        <v>1520</v>
      </c>
      <c r="I1841" s="118"/>
      <c r="J1841" s="120"/>
      <c r="K1841" s="4" t="s">
        <v>233</v>
      </c>
      <c r="N1841" s="65">
        <v>34.35</v>
      </c>
      <c r="O1841" s="5">
        <v>6.87</v>
      </c>
      <c r="S1841" s="4" t="s">
        <v>229</v>
      </c>
      <c r="W1841" s="5"/>
      <c r="X1841" s="5"/>
      <c r="Y1841" s="172"/>
    </row>
    <row r="1842" spans="1:25" ht="13.8">
      <c r="A1842" s="5">
        <v>1834</v>
      </c>
      <c r="B1842" s="5" t="s">
        <v>583</v>
      </c>
      <c r="C1842" s="119" t="s">
        <v>23</v>
      </c>
      <c r="D1842" s="120" t="s">
        <v>24</v>
      </c>
      <c r="E1842" s="120" t="s">
        <v>294</v>
      </c>
      <c r="F1842" s="179">
        <v>8.4661111111111111</v>
      </c>
      <c r="G1842" s="202">
        <v>47.042777777777779</v>
      </c>
      <c r="H1842" s="120">
        <v>1405</v>
      </c>
      <c r="I1842" s="118"/>
      <c r="J1842" s="120"/>
      <c r="K1842" s="4" t="s">
        <v>638</v>
      </c>
      <c r="N1842" s="65">
        <v>8.5399999999999991</v>
      </c>
      <c r="O1842" s="5">
        <v>1.71</v>
      </c>
      <c r="P1842" s="9">
        <v>27.9</v>
      </c>
      <c r="Q1842" s="65">
        <v>12.8</v>
      </c>
      <c r="R1842" s="5">
        <v>12</v>
      </c>
      <c r="S1842" s="4" t="s">
        <v>229</v>
      </c>
      <c r="W1842" s="5"/>
      <c r="X1842" s="5"/>
      <c r="Y1842" s="172"/>
    </row>
    <row r="1843" spans="1:25" ht="13.8">
      <c r="A1843" s="5">
        <v>1835</v>
      </c>
      <c r="B1843" s="5" t="s">
        <v>584</v>
      </c>
      <c r="C1843" s="119" t="s">
        <v>295</v>
      </c>
      <c r="D1843" s="120" t="s">
        <v>296</v>
      </c>
      <c r="E1843" s="120" t="s">
        <v>297</v>
      </c>
      <c r="F1843" s="179">
        <v>8.4594444444444434</v>
      </c>
      <c r="G1843" s="202">
        <v>47.041944444444439</v>
      </c>
      <c r="H1843" s="120">
        <v>1315</v>
      </c>
      <c r="I1843" s="118"/>
      <c r="J1843" s="120"/>
      <c r="K1843" s="4" t="s">
        <v>638</v>
      </c>
      <c r="N1843" s="65">
        <v>5.97</v>
      </c>
      <c r="O1843" s="5">
        <v>1.19</v>
      </c>
      <c r="S1843" s="4" t="s">
        <v>229</v>
      </c>
      <c r="W1843" s="5"/>
      <c r="X1843" s="5"/>
      <c r="Y1843" s="172"/>
    </row>
    <row r="1844" spans="1:25" ht="13.8">
      <c r="A1844" s="5">
        <v>1836</v>
      </c>
      <c r="B1844" s="5" t="s">
        <v>305</v>
      </c>
      <c r="C1844" s="119" t="s">
        <v>298</v>
      </c>
      <c r="D1844" s="120" t="s">
        <v>299</v>
      </c>
      <c r="E1844" s="120" t="s">
        <v>300</v>
      </c>
      <c r="F1844" s="179">
        <v>8.4613888888888873</v>
      </c>
      <c r="G1844" s="202">
        <v>47.041111111111107</v>
      </c>
      <c r="H1844" s="120">
        <v>1335</v>
      </c>
      <c r="I1844" s="118"/>
      <c r="J1844" s="120"/>
      <c r="K1844" s="4" t="s">
        <v>638</v>
      </c>
      <c r="S1844" s="4" t="s">
        <v>229</v>
      </c>
      <c r="W1844" s="5"/>
      <c r="X1844" s="5"/>
      <c r="Y1844" s="172"/>
    </row>
    <row r="1845" spans="1:25" ht="13.8">
      <c r="A1845" s="5">
        <v>1837</v>
      </c>
      <c r="B1845" s="5" t="s">
        <v>306</v>
      </c>
      <c r="C1845" s="119" t="s">
        <v>301</v>
      </c>
      <c r="D1845" s="120" t="s">
        <v>302</v>
      </c>
      <c r="E1845" s="120" t="s">
        <v>303</v>
      </c>
      <c r="F1845" s="179">
        <v>8.4497222222222224</v>
      </c>
      <c r="G1845" s="202">
        <v>47.040555555555557</v>
      </c>
      <c r="H1845" s="120">
        <v>1040</v>
      </c>
      <c r="I1845" s="118"/>
      <c r="J1845" s="120"/>
      <c r="K1845" s="4" t="s">
        <v>638</v>
      </c>
      <c r="S1845" s="4" t="s">
        <v>229</v>
      </c>
      <c r="W1845" s="5"/>
      <c r="X1845" s="5"/>
      <c r="Y1845" s="172"/>
    </row>
    <row r="1846" spans="1:25" ht="13.8">
      <c r="A1846" s="5">
        <v>1838</v>
      </c>
      <c r="B1846" s="5" t="s">
        <v>307</v>
      </c>
      <c r="C1846" s="119" t="s">
        <v>304</v>
      </c>
      <c r="D1846" s="120" t="s">
        <v>302</v>
      </c>
      <c r="E1846" s="120" t="s">
        <v>303</v>
      </c>
      <c r="F1846" s="179">
        <v>8.4497222222222224</v>
      </c>
      <c r="G1846" s="202">
        <v>47.040555555555557</v>
      </c>
      <c r="H1846" s="120">
        <v>1040</v>
      </c>
      <c r="I1846" s="118"/>
      <c r="J1846" s="120"/>
      <c r="K1846" s="4" t="s">
        <v>638</v>
      </c>
      <c r="S1846" s="4" t="s">
        <v>229</v>
      </c>
      <c r="W1846" s="5"/>
      <c r="X1846" s="5"/>
      <c r="Y1846" s="172"/>
    </row>
    <row r="1847" spans="1:25" ht="13.8">
      <c r="A1847" s="5">
        <v>1839</v>
      </c>
      <c r="B1847" s="5" t="s">
        <v>308</v>
      </c>
      <c r="C1847" s="119" t="s">
        <v>39</v>
      </c>
      <c r="D1847" s="120" t="s">
        <v>302</v>
      </c>
      <c r="E1847" s="120" t="s">
        <v>303</v>
      </c>
      <c r="F1847" s="179">
        <v>8.4497222222222224</v>
      </c>
      <c r="G1847" s="202">
        <v>47.040555555555557</v>
      </c>
      <c r="H1847" s="120">
        <v>1040</v>
      </c>
      <c r="I1847" s="118"/>
      <c r="J1847" s="120"/>
      <c r="K1847" s="4" t="s">
        <v>638</v>
      </c>
      <c r="N1847" s="65">
        <v>8.51</v>
      </c>
      <c r="O1847" s="5">
        <v>1.7</v>
      </c>
      <c r="S1847" s="4" t="s">
        <v>229</v>
      </c>
      <c r="W1847" s="5"/>
      <c r="X1847" s="5"/>
      <c r="Y1847" s="172"/>
    </row>
    <row r="1848" spans="1:25" ht="13.8">
      <c r="A1848" s="5">
        <v>1840</v>
      </c>
      <c r="B1848" s="5" t="s">
        <v>309</v>
      </c>
      <c r="C1848" s="121" t="s">
        <v>40</v>
      </c>
      <c r="D1848" s="120" t="s">
        <v>41</v>
      </c>
      <c r="E1848" s="120" t="s">
        <v>42</v>
      </c>
      <c r="F1848" s="179">
        <v>8.0141666666666662</v>
      </c>
      <c r="G1848" s="202">
        <v>46.884166666666665</v>
      </c>
      <c r="H1848" s="120">
        <v>885</v>
      </c>
      <c r="I1848" s="118"/>
      <c r="K1848" s="4" t="s">
        <v>638</v>
      </c>
      <c r="S1848" s="4" t="s">
        <v>229</v>
      </c>
      <c r="W1848" s="5"/>
      <c r="X1848" s="5"/>
      <c r="Y1848" s="172"/>
    </row>
    <row r="1849" spans="1:25" ht="13.8">
      <c r="A1849" s="5">
        <v>1841</v>
      </c>
      <c r="B1849" s="5" t="s">
        <v>310</v>
      </c>
      <c r="C1849" s="121" t="s">
        <v>43</v>
      </c>
      <c r="D1849" s="120" t="s">
        <v>44</v>
      </c>
      <c r="E1849" s="120" t="s">
        <v>45</v>
      </c>
      <c r="F1849" s="179">
        <v>8.1408333333333331</v>
      </c>
      <c r="G1849" s="202">
        <v>46.99388888888889</v>
      </c>
      <c r="H1849" s="120">
        <v>740</v>
      </c>
      <c r="I1849" s="118"/>
      <c r="K1849" s="4" t="s">
        <v>638</v>
      </c>
      <c r="S1849" s="4" t="s">
        <v>229</v>
      </c>
      <c r="W1849" s="5"/>
      <c r="X1849" s="5"/>
      <c r="Y1849" s="172"/>
    </row>
    <row r="1850" spans="1:25" ht="13.8">
      <c r="A1850" s="5">
        <v>1842</v>
      </c>
      <c r="B1850" s="5" t="s">
        <v>311</v>
      </c>
      <c r="C1850" s="122" t="s">
        <v>239</v>
      </c>
      <c r="F1850" s="202">
        <v>8.1126140000000007</v>
      </c>
      <c r="G1850" s="202">
        <v>46.976095000000001</v>
      </c>
      <c r="H1850" s="6">
        <v>678</v>
      </c>
      <c r="K1850" s="4" t="s">
        <v>638</v>
      </c>
      <c r="N1850" s="65">
        <v>7.61</v>
      </c>
      <c r="O1850" s="5">
        <v>1.52</v>
      </c>
      <c r="S1850" s="4" t="s">
        <v>229</v>
      </c>
      <c r="W1850" s="5"/>
      <c r="X1850" s="5"/>
      <c r="Y1850" s="172"/>
    </row>
    <row r="1851" spans="1:25" ht="13.8">
      <c r="A1851" s="5">
        <v>1843</v>
      </c>
      <c r="B1851" s="5" t="s">
        <v>312</v>
      </c>
      <c r="C1851" s="122" t="s">
        <v>240</v>
      </c>
      <c r="F1851" s="202">
        <v>8.1126140000000007</v>
      </c>
      <c r="G1851" s="202">
        <v>46.976095000000001</v>
      </c>
      <c r="H1851" s="6">
        <v>-115</v>
      </c>
      <c r="K1851" s="4" t="s">
        <v>638</v>
      </c>
      <c r="N1851" s="65">
        <v>4.32</v>
      </c>
      <c r="O1851" s="5">
        <v>0.86</v>
      </c>
      <c r="S1851" s="4" t="s">
        <v>229</v>
      </c>
      <c r="W1851" s="5"/>
      <c r="X1851" s="5"/>
      <c r="Y1851" s="172"/>
    </row>
    <row r="1852" spans="1:25" ht="13.8">
      <c r="A1852" s="5">
        <v>1844</v>
      </c>
      <c r="B1852" s="5" t="s">
        <v>313</v>
      </c>
      <c r="C1852" s="122" t="s">
        <v>148</v>
      </c>
      <c r="F1852" s="202">
        <v>8.1126140000000007</v>
      </c>
      <c r="G1852" s="202">
        <v>46.976095000000001</v>
      </c>
      <c r="H1852" s="6">
        <v>-320</v>
      </c>
      <c r="K1852" s="4" t="s">
        <v>638</v>
      </c>
      <c r="N1852" s="65">
        <v>3.27</v>
      </c>
      <c r="O1852" s="5">
        <v>0.65</v>
      </c>
      <c r="S1852" s="4" t="s">
        <v>229</v>
      </c>
      <c r="W1852" s="5"/>
      <c r="X1852" s="5"/>
      <c r="Y1852" s="172"/>
    </row>
    <row r="1853" spans="1:25" ht="13.8">
      <c r="A1853" s="5">
        <v>1845</v>
      </c>
      <c r="B1853" s="5" t="s">
        <v>314</v>
      </c>
      <c r="C1853" s="122" t="s">
        <v>241</v>
      </c>
      <c r="F1853" s="202">
        <v>8.1126140000000007</v>
      </c>
      <c r="G1853" s="202">
        <v>46.976095000000001</v>
      </c>
      <c r="H1853" s="6">
        <v>-520</v>
      </c>
      <c r="K1853" s="4" t="s">
        <v>638</v>
      </c>
      <c r="N1853" s="65">
        <v>3.76</v>
      </c>
      <c r="O1853" s="5">
        <v>0.75</v>
      </c>
      <c r="S1853" s="4" t="s">
        <v>229</v>
      </c>
      <c r="W1853" s="5"/>
      <c r="X1853" s="5"/>
      <c r="Y1853" s="172"/>
    </row>
    <row r="1854" spans="1:25" ht="13.8">
      <c r="A1854" s="5">
        <v>1846</v>
      </c>
      <c r="B1854" s="5" t="s">
        <v>315</v>
      </c>
      <c r="C1854" s="122" t="s">
        <v>242</v>
      </c>
      <c r="F1854" s="202">
        <v>8.1126140000000007</v>
      </c>
      <c r="G1854" s="202">
        <v>46.976095000000001</v>
      </c>
      <c r="H1854" s="6">
        <v>-725</v>
      </c>
      <c r="K1854" s="4" t="s">
        <v>638</v>
      </c>
      <c r="N1854" s="65">
        <v>4.97</v>
      </c>
      <c r="O1854" s="5">
        <v>0.99</v>
      </c>
      <c r="S1854" s="4" t="s">
        <v>229</v>
      </c>
      <c r="W1854" s="5"/>
      <c r="X1854" s="5"/>
      <c r="Y1854" s="172"/>
    </row>
    <row r="1855" spans="1:25" ht="13.8">
      <c r="A1855" s="5">
        <v>1847</v>
      </c>
      <c r="B1855" s="5" t="s">
        <v>316</v>
      </c>
      <c r="C1855" s="122" t="s">
        <v>243</v>
      </c>
      <c r="F1855" s="202">
        <v>8.1126140000000007</v>
      </c>
      <c r="G1855" s="202">
        <v>46.976095000000001</v>
      </c>
      <c r="H1855" s="6">
        <v>-1015</v>
      </c>
      <c r="K1855" s="4" t="s">
        <v>638</v>
      </c>
      <c r="N1855" s="65">
        <v>2.4900000000000002</v>
      </c>
      <c r="O1855" s="5">
        <v>0.5</v>
      </c>
      <c r="S1855" s="4" t="s">
        <v>229</v>
      </c>
      <c r="W1855" s="5"/>
      <c r="X1855" s="5"/>
      <c r="Y1855" s="172"/>
    </row>
    <row r="1856" spans="1:25">
      <c r="A1856" s="5">
        <v>1848</v>
      </c>
      <c r="B1856" s="5" t="s">
        <v>317</v>
      </c>
      <c r="C1856" s="123" t="s">
        <v>150</v>
      </c>
      <c r="F1856" s="131">
        <v>8.2957789999999996</v>
      </c>
      <c r="G1856" s="131">
        <v>47.284439999999996</v>
      </c>
      <c r="H1856" s="123">
        <v>591</v>
      </c>
      <c r="J1856" s="5" t="s">
        <v>52</v>
      </c>
      <c r="K1856" s="4" t="s">
        <v>638</v>
      </c>
      <c r="P1856" s="126">
        <v>29.8</v>
      </c>
      <c r="Q1856" s="123">
        <v>3.6</v>
      </c>
      <c r="R1856" s="123">
        <v>25</v>
      </c>
      <c r="S1856" s="5" t="s">
        <v>472</v>
      </c>
      <c r="W1856" s="5"/>
      <c r="X1856" s="5"/>
      <c r="Y1856" s="172"/>
    </row>
    <row r="1857" spans="1:25">
      <c r="A1857" s="5">
        <v>1849</v>
      </c>
      <c r="B1857" s="5" t="s">
        <v>318</v>
      </c>
      <c r="C1857" s="123" t="s">
        <v>151</v>
      </c>
      <c r="F1857" s="131">
        <v>8.2957789999999996</v>
      </c>
      <c r="G1857" s="131">
        <v>47.284439999999996</v>
      </c>
      <c r="H1857" s="123">
        <v>156</v>
      </c>
      <c r="J1857" s="5" t="s">
        <v>52</v>
      </c>
      <c r="K1857" s="4" t="s">
        <v>638</v>
      </c>
      <c r="P1857" s="126">
        <v>33.299999999999997</v>
      </c>
      <c r="Q1857" s="123">
        <v>4.8</v>
      </c>
      <c r="R1857" s="123">
        <v>25</v>
      </c>
      <c r="S1857" s="5" t="s">
        <v>472</v>
      </c>
      <c r="W1857" s="5"/>
      <c r="X1857" s="5"/>
      <c r="Y1857" s="172"/>
    </row>
    <row r="1858" spans="1:25">
      <c r="A1858" s="5">
        <v>1850</v>
      </c>
      <c r="B1858" s="5" t="s">
        <v>319</v>
      </c>
      <c r="C1858" s="123" t="s">
        <v>152</v>
      </c>
      <c r="F1858" s="131">
        <v>8.2957789999999996</v>
      </c>
      <c r="G1858" s="131">
        <v>47.284439999999996</v>
      </c>
      <c r="H1858" s="123">
        <v>-192</v>
      </c>
      <c r="J1858" s="5" t="s">
        <v>52</v>
      </c>
      <c r="K1858" s="4" t="s">
        <v>638</v>
      </c>
      <c r="P1858" s="126">
        <v>27.4</v>
      </c>
      <c r="Q1858" s="123">
        <v>3.6</v>
      </c>
      <c r="R1858" s="123">
        <v>20</v>
      </c>
      <c r="S1858" s="5" t="s">
        <v>55</v>
      </c>
      <c r="W1858" s="5"/>
      <c r="X1858" s="5"/>
      <c r="Y1858" s="172"/>
    </row>
    <row r="1859" spans="1:25">
      <c r="A1859" s="5">
        <v>1851</v>
      </c>
      <c r="B1859" s="5" t="s">
        <v>378</v>
      </c>
      <c r="C1859" s="123" t="s">
        <v>153</v>
      </c>
      <c r="F1859" s="131">
        <v>8.2957789999999996</v>
      </c>
      <c r="G1859" s="131">
        <v>47.284439999999996</v>
      </c>
      <c r="H1859" s="123">
        <v>-202</v>
      </c>
      <c r="J1859" s="5" t="s">
        <v>52</v>
      </c>
      <c r="K1859" s="4" t="s">
        <v>638</v>
      </c>
      <c r="P1859" s="126">
        <v>28.6</v>
      </c>
      <c r="Q1859" s="123">
        <v>2.8</v>
      </c>
      <c r="R1859" s="123">
        <v>25</v>
      </c>
      <c r="S1859" s="5" t="s">
        <v>55</v>
      </c>
      <c r="W1859" s="5"/>
      <c r="X1859" s="5"/>
      <c r="Y1859" s="172"/>
    </row>
    <row r="1860" spans="1:25">
      <c r="A1860" s="5">
        <v>1852</v>
      </c>
      <c r="B1860" s="5" t="s">
        <v>379</v>
      </c>
      <c r="C1860" s="123" t="s">
        <v>154</v>
      </c>
      <c r="F1860" s="131">
        <v>8.2957789999999996</v>
      </c>
      <c r="G1860" s="131">
        <v>47.284439999999996</v>
      </c>
      <c r="H1860" s="123">
        <v>-444</v>
      </c>
      <c r="J1860" s="5" t="s">
        <v>52</v>
      </c>
      <c r="K1860" s="4" t="s">
        <v>638</v>
      </c>
      <c r="P1860" s="126">
        <v>21.6</v>
      </c>
      <c r="Q1860" s="123">
        <v>2</v>
      </c>
      <c r="R1860" s="123">
        <v>25</v>
      </c>
      <c r="S1860" s="5" t="s">
        <v>55</v>
      </c>
      <c r="W1860" s="5"/>
      <c r="X1860" s="5"/>
      <c r="Y1860" s="172"/>
    </row>
    <row r="1861" spans="1:25">
      <c r="A1861" s="5">
        <v>1853</v>
      </c>
      <c r="B1861" s="5" t="s">
        <v>380</v>
      </c>
      <c r="C1861" s="123" t="s">
        <v>155</v>
      </c>
      <c r="F1861" s="131">
        <v>8.2957789999999996</v>
      </c>
      <c r="G1861" s="131">
        <v>47.284439999999996</v>
      </c>
      <c r="H1861" s="123">
        <v>-627</v>
      </c>
      <c r="J1861" s="5" t="s">
        <v>52</v>
      </c>
      <c r="K1861" s="4" t="s">
        <v>638</v>
      </c>
      <c r="P1861" s="126">
        <v>26.9</v>
      </c>
      <c r="Q1861" s="123">
        <v>2.5</v>
      </c>
      <c r="R1861" s="123">
        <v>26</v>
      </c>
      <c r="S1861" s="5" t="s">
        <v>55</v>
      </c>
      <c r="W1861" s="5"/>
      <c r="X1861" s="5"/>
      <c r="Y1861" s="172"/>
    </row>
    <row r="1862" spans="1:25">
      <c r="A1862" s="5">
        <v>1854</v>
      </c>
      <c r="B1862" s="5" t="s">
        <v>381</v>
      </c>
      <c r="C1862" s="123" t="s">
        <v>156</v>
      </c>
      <c r="F1862" s="131">
        <v>8.2957789999999996</v>
      </c>
      <c r="G1862" s="131">
        <v>47.284439999999996</v>
      </c>
      <c r="H1862" s="123">
        <v>-664</v>
      </c>
      <c r="J1862" s="5" t="s">
        <v>52</v>
      </c>
      <c r="K1862" s="4" t="s">
        <v>638</v>
      </c>
      <c r="P1862" s="126">
        <v>23</v>
      </c>
      <c r="Q1862" s="123">
        <v>2</v>
      </c>
      <c r="R1862" s="123">
        <v>25</v>
      </c>
      <c r="S1862" s="5" t="s">
        <v>55</v>
      </c>
      <c r="W1862" s="5"/>
      <c r="X1862" s="5"/>
      <c r="Y1862" s="172"/>
    </row>
    <row r="1863" spans="1:25">
      <c r="A1863" s="5">
        <v>1855</v>
      </c>
      <c r="B1863" s="5" t="s">
        <v>382</v>
      </c>
      <c r="C1863" s="123" t="s">
        <v>157</v>
      </c>
      <c r="F1863" s="131">
        <v>8.2957789999999996</v>
      </c>
      <c r="G1863" s="131">
        <v>47.284439999999996</v>
      </c>
      <c r="H1863" s="123">
        <v>-859</v>
      </c>
      <c r="J1863" s="5" t="s">
        <v>52</v>
      </c>
      <c r="K1863" s="4" t="s">
        <v>638</v>
      </c>
      <c r="P1863" s="126">
        <v>23.4</v>
      </c>
      <c r="Q1863" s="123">
        <v>2.6</v>
      </c>
      <c r="R1863" s="123">
        <v>25</v>
      </c>
      <c r="S1863" s="5" t="s">
        <v>55</v>
      </c>
      <c r="W1863" s="5"/>
      <c r="X1863" s="5"/>
      <c r="Y1863" s="172"/>
    </row>
    <row r="1864" spans="1:25">
      <c r="A1864" s="5">
        <v>1856</v>
      </c>
      <c r="B1864" s="5" t="s">
        <v>383</v>
      </c>
      <c r="C1864" s="123" t="s">
        <v>158</v>
      </c>
      <c r="F1864" s="131">
        <v>8.2957789999999996</v>
      </c>
      <c r="G1864" s="131">
        <v>47.284439999999996</v>
      </c>
      <c r="H1864" s="123">
        <v>-1169</v>
      </c>
      <c r="J1864" s="5" t="s">
        <v>52</v>
      </c>
      <c r="K1864" s="4" t="s">
        <v>638</v>
      </c>
      <c r="P1864" s="126">
        <v>14.7</v>
      </c>
      <c r="Q1864" s="123">
        <v>1.9</v>
      </c>
      <c r="R1864" s="123">
        <v>30</v>
      </c>
      <c r="S1864" s="5" t="s">
        <v>55</v>
      </c>
      <c r="W1864" s="5"/>
      <c r="X1864" s="5"/>
      <c r="Y1864" s="172"/>
    </row>
    <row r="1865" spans="1:25">
      <c r="A1865" s="5">
        <v>1857</v>
      </c>
      <c r="B1865" s="5" t="s">
        <v>384</v>
      </c>
      <c r="C1865" s="123" t="s">
        <v>159</v>
      </c>
      <c r="F1865" s="131">
        <v>8.4347469999999998</v>
      </c>
      <c r="G1865" s="131">
        <v>47.167985000000002</v>
      </c>
      <c r="H1865" s="124">
        <v>26</v>
      </c>
      <c r="J1865" s="5" t="s">
        <v>53</v>
      </c>
      <c r="K1865" s="4" t="s">
        <v>638</v>
      </c>
      <c r="P1865" s="126">
        <v>23.8</v>
      </c>
      <c r="Q1865" s="123">
        <v>1.9</v>
      </c>
      <c r="R1865" s="123">
        <v>25</v>
      </c>
      <c r="S1865" s="5" t="s">
        <v>55</v>
      </c>
      <c r="W1865" s="5"/>
      <c r="X1865" s="5"/>
      <c r="Y1865" s="172"/>
    </row>
    <row r="1866" spans="1:25">
      <c r="A1866" s="5">
        <v>1858</v>
      </c>
      <c r="B1866" s="5" t="s">
        <v>6109</v>
      </c>
      <c r="C1866" s="123" t="s">
        <v>160</v>
      </c>
      <c r="F1866" s="131">
        <v>8.4347469999999998</v>
      </c>
      <c r="G1866" s="131">
        <v>47.167985000000002</v>
      </c>
      <c r="H1866" s="124">
        <v>-414</v>
      </c>
      <c r="J1866" s="5" t="s">
        <v>53</v>
      </c>
      <c r="K1866" s="4" t="s">
        <v>638</v>
      </c>
      <c r="P1866" s="126">
        <v>27.7</v>
      </c>
      <c r="Q1866" s="123">
        <v>2.8</v>
      </c>
      <c r="R1866" s="4">
        <v>25</v>
      </c>
      <c r="S1866" s="5" t="s">
        <v>55</v>
      </c>
      <c r="W1866" s="5"/>
      <c r="X1866" s="5"/>
      <c r="Y1866" s="172"/>
    </row>
    <row r="1867" spans="1:25">
      <c r="A1867" s="5">
        <v>1859</v>
      </c>
      <c r="B1867" s="5" t="s">
        <v>385</v>
      </c>
      <c r="C1867" s="123" t="s">
        <v>161</v>
      </c>
      <c r="F1867" s="131">
        <v>8.4347469999999998</v>
      </c>
      <c r="G1867" s="131">
        <v>47.167985000000002</v>
      </c>
      <c r="H1867" s="125">
        <v>-639</v>
      </c>
      <c r="J1867" s="5" t="s">
        <v>53</v>
      </c>
      <c r="K1867" s="4" t="s">
        <v>638</v>
      </c>
      <c r="P1867" s="126">
        <v>23.7</v>
      </c>
      <c r="Q1867" s="123">
        <v>3.2</v>
      </c>
      <c r="R1867" s="4">
        <v>18</v>
      </c>
      <c r="S1867" s="5" t="s">
        <v>55</v>
      </c>
      <c r="W1867" s="5"/>
      <c r="X1867" s="5"/>
      <c r="Y1867" s="172"/>
    </row>
    <row r="1868" spans="1:25">
      <c r="A1868" s="5">
        <v>1860</v>
      </c>
      <c r="B1868" s="5" t="s">
        <v>386</v>
      </c>
      <c r="C1868" s="123" t="s">
        <v>162</v>
      </c>
      <c r="F1868" s="131">
        <v>8.4347469999999998</v>
      </c>
      <c r="G1868" s="131">
        <v>47.167985000000002</v>
      </c>
      <c r="H1868" s="125">
        <v>-859</v>
      </c>
      <c r="J1868" s="5" t="s">
        <v>53</v>
      </c>
      <c r="K1868" s="4" t="s">
        <v>638</v>
      </c>
      <c r="P1868" s="126">
        <v>30.4</v>
      </c>
      <c r="Q1868" s="123">
        <v>4.2</v>
      </c>
      <c r="R1868" s="4">
        <v>25</v>
      </c>
      <c r="S1868" s="5" t="s">
        <v>55</v>
      </c>
      <c r="W1868" s="5"/>
      <c r="X1868" s="5"/>
      <c r="Y1868" s="172"/>
    </row>
    <row r="1869" spans="1:25">
      <c r="A1869" s="5">
        <v>1861</v>
      </c>
      <c r="B1869" s="5" t="s">
        <v>387</v>
      </c>
      <c r="C1869" s="123" t="s">
        <v>163</v>
      </c>
      <c r="F1869" s="131">
        <v>8.4347469999999998</v>
      </c>
      <c r="G1869" s="131">
        <v>47.167985000000002</v>
      </c>
      <c r="H1869" s="125">
        <v>-1089</v>
      </c>
      <c r="J1869" s="5" t="s">
        <v>53</v>
      </c>
      <c r="K1869" s="4" t="s">
        <v>638</v>
      </c>
      <c r="P1869" s="126">
        <v>20.2</v>
      </c>
      <c r="Q1869" s="123">
        <v>2.5</v>
      </c>
      <c r="R1869" s="4">
        <v>26</v>
      </c>
      <c r="S1869" s="5" t="s">
        <v>55</v>
      </c>
      <c r="W1869" s="5"/>
      <c r="X1869" s="5"/>
      <c r="Y1869" s="172"/>
    </row>
    <row r="1870" spans="1:25">
      <c r="A1870" s="5">
        <v>1862</v>
      </c>
      <c r="B1870" s="5" t="s">
        <v>388</v>
      </c>
      <c r="C1870" s="123" t="s">
        <v>25</v>
      </c>
      <c r="F1870" s="131">
        <v>8.4347469999999998</v>
      </c>
      <c r="G1870" s="131">
        <v>47.167985000000002</v>
      </c>
      <c r="H1870" s="125">
        <v>-1346</v>
      </c>
      <c r="J1870" s="5" t="s">
        <v>53</v>
      </c>
      <c r="K1870" s="4" t="s">
        <v>638</v>
      </c>
      <c r="P1870" s="126">
        <v>18.399999999999999</v>
      </c>
      <c r="Q1870" s="123">
        <v>1.9</v>
      </c>
      <c r="R1870" s="4">
        <v>30</v>
      </c>
      <c r="S1870" s="5" t="s">
        <v>55</v>
      </c>
      <c r="W1870" s="5"/>
      <c r="X1870" s="5"/>
      <c r="Y1870" s="172"/>
    </row>
    <row r="1871" spans="1:25">
      <c r="A1871" s="5">
        <v>1863</v>
      </c>
      <c r="B1871" s="5" t="s">
        <v>196</v>
      </c>
      <c r="C1871" s="123" t="s">
        <v>26</v>
      </c>
      <c r="F1871" s="131">
        <v>8.4347469999999998</v>
      </c>
      <c r="G1871" s="131">
        <v>47.167985000000002</v>
      </c>
      <c r="H1871" s="125">
        <v>-1534</v>
      </c>
      <c r="J1871" s="5" t="s">
        <v>53</v>
      </c>
      <c r="K1871" s="4" t="s">
        <v>638</v>
      </c>
      <c r="P1871" s="126">
        <v>9.5</v>
      </c>
      <c r="Q1871" s="123">
        <v>1.1000000000000001</v>
      </c>
      <c r="R1871" s="4">
        <v>30</v>
      </c>
      <c r="S1871" s="5" t="s">
        <v>55</v>
      </c>
      <c r="W1871" s="5"/>
      <c r="X1871" s="5"/>
      <c r="Y1871" s="172"/>
    </row>
    <row r="1872" spans="1:25">
      <c r="A1872" s="5">
        <v>1864</v>
      </c>
      <c r="B1872" s="5" t="s">
        <v>197</v>
      </c>
      <c r="C1872" s="123" t="s">
        <v>27</v>
      </c>
      <c r="F1872" s="131">
        <v>8.4347469999999998</v>
      </c>
      <c r="G1872" s="131">
        <v>47.167985000000002</v>
      </c>
      <c r="H1872" s="125">
        <v>-1927</v>
      </c>
      <c r="J1872" s="5" t="s">
        <v>53</v>
      </c>
      <c r="K1872" s="4" t="s">
        <v>638</v>
      </c>
      <c r="P1872" s="126">
        <v>3.6</v>
      </c>
      <c r="Q1872" s="123">
        <v>0.5</v>
      </c>
      <c r="R1872" s="4">
        <v>20</v>
      </c>
      <c r="S1872" s="5" t="s">
        <v>55</v>
      </c>
      <c r="W1872" s="5"/>
      <c r="X1872" s="5"/>
      <c r="Y1872" s="172"/>
    </row>
    <row r="1873" spans="1:25">
      <c r="A1873" s="5">
        <v>1865</v>
      </c>
      <c r="B1873" s="5" t="s">
        <v>198</v>
      </c>
      <c r="C1873" s="123" t="s">
        <v>28</v>
      </c>
      <c r="F1873" s="131">
        <f>8+(3/60)+(22.07/3600)</f>
        <v>8.0561305555555567</v>
      </c>
      <c r="G1873" s="131">
        <f>47+(29/60)+(2.43/3600)</f>
        <v>47.484008333333335</v>
      </c>
      <c r="H1873" s="123">
        <v>1780</v>
      </c>
      <c r="J1873" s="5" t="s">
        <v>54</v>
      </c>
      <c r="K1873" s="4" t="s">
        <v>638</v>
      </c>
      <c r="P1873" s="126">
        <v>29.3</v>
      </c>
      <c r="Q1873" s="123">
        <v>4.5</v>
      </c>
      <c r="R1873" s="4">
        <v>40</v>
      </c>
      <c r="S1873" s="5" t="s">
        <v>55</v>
      </c>
      <c r="W1873" s="5"/>
      <c r="X1873" s="5"/>
      <c r="Y1873" s="172"/>
    </row>
    <row r="1874" spans="1:25">
      <c r="A1874" s="5">
        <v>1866</v>
      </c>
      <c r="B1874" s="5" t="s">
        <v>199</v>
      </c>
      <c r="C1874" s="123" t="s">
        <v>29</v>
      </c>
      <c r="H1874" s="123">
        <v>1060</v>
      </c>
      <c r="J1874" s="5" t="s">
        <v>54</v>
      </c>
      <c r="K1874" s="4" t="s">
        <v>638</v>
      </c>
      <c r="P1874" s="126">
        <v>26.4</v>
      </c>
      <c r="Q1874" s="123">
        <v>3.6</v>
      </c>
      <c r="R1874" s="4">
        <v>23</v>
      </c>
      <c r="S1874" s="5" t="s">
        <v>55</v>
      </c>
    </row>
    <row r="1875" spans="1:25">
      <c r="A1875" s="5">
        <v>1867</v>
      </c>
      <c r="B1875" s="5" t="s">
        <v>200</v>
      </c>
      <c r="C1875" s="123" t="s">
        <v>30</v>
      </c>
      <c r="H1875" s="123">
        <v>440</v>
      </c>
      <c r="J1875" s="5" t="s">
        <v>54</v>
      </c>
      <c r="K1875" s="4" t="s">
        <v>638</v>
      </c>
      <c r="P1875" s="126">
        <v>15.8</v>
      </c>
      <c r="Q1875" s="123">
        <v>3.3</v>
      </c>
      <c r="R1875" s="4">
        <v>24</v>
      </c>
      <c r="S1875" s="5" t="s">
        <v>55</v>
      </c>
    </row>
    <row r="1876" spans="1:25">
      <c r="A1876" s="5">
        <v>1868</v>
      </c>
      <c r="B1876" s="5" t="s">
        <v>201</v>
      </c>
      <c r="C1876" s="123" t="s">
        <v>31</v>
      </c>
      <c r="F1876" s="131">
        <v>8.4242361111111101</v>
      </c>
      <c r="G1876" s="131">
        <v>47.032894444444445</v>
      </c>
      <c r="H1876" s="125">
        <v>-165</v>
      </c>
      <c r="J1876" s="5" t="s">
        <v>54</v>
      </c>
      <c r="K1876" s="4" t="s">
        <v>638</v>
      </c>
      <c r="P1876" s="126">
        <v>4.8</v>
      </c>
      <c r="Q1876" s="123">
        <v>1.1000000000000001</v>
      </c>
      <c r="R1876" s="4">
        <v>8</v>
      </c>
      <c r="S1876" s="5" t="s">
        <v>55</v>
      </c>
    </row>
    <row r="1877" spans="1:25">
      <c r="A1877" s="5">
        <v>1869</v>
      </c>
      <c r="B1877" s="5" t="s">
        <v>202</v>
      </c>
      <c r="C1877" s="123" t="s">
        <v>32</v>
      </c>
      <c r="F1877" s="131">
        <v>8.4242361111111101</v>
      </c>
      <c r="G1877" s="131">
        <v>47.032894444444445</v>
      </c>
      <c r="H1877" s="125">
        <v>-1030</v>
      </c>
      <c r="J1877" s="5" t="s">
        <v>54</v>
      </c>
      <c r="K1877" s="4" t="s">
        <v>638</v>
      </c>
      <c r="P1877" s="126">
        <v>7.8</v>
      </c>
      <c r="Q1877" s="123">
        <v>1.1000000000000001</v>
      </c>
      <c r="R1877" s="4">
        <v>40</v>
      </c>
      <c r="S1877" s="5" t="s">
        <v>55</v>
      </c>
    </row>
    <row r="1878" spans="1:25">
      <c r="A1878" s="5">
        <v>1870</v>
      </c>
      <c r="B1878" s="5" t="s">
        <v>203</v>
      </c>
      <c r="C1878" s="123" t="s">
        <v>33</v>
      </c>
      <c r="F1878" s="131">
        <v>8.4242361111111101</v>
      </c>
      <c r="G1878" s="131">
        <v>47.032894444444445</v>
      </c>
      <c r="H1878" s="125">
        <v>-1680</v>
      </c>
      <c r="J1878" s="5" t="s">
        <v>54</v>
      </c>
      <c r="K1878" s="4" t="s">
        <v>638</v>
      </c>
      <c r="P1878" s="126">
        <v>4.7</v>
      </c>
      <c r="Q1878" s="123">
        <v>0.6</v>
      </c>
      <c r="R1878" s="4">
        <v>29</v>
      </c>
      <c r="S1878" s="5" t="s">
        <v>55</v>
      </c>
    </row>
    <row r="1879" spans="1:25">
      <c r="B1879" s="5"/>
      <c r="C1879" s="123" t="s">
        <v>6571</v>
      </c>
      <c r="F1879" s="131">
        <v>8.79576300361955</v>
      </c>
      <c r="G1879" s="131">
        <v>46.476623557739401</v>
      </c>
      <c r="H1879" s="123">
        <v>710</v>
      </c>
      <c r="K1879" s="4"/>
      <c r="M1879" s="123" t="s">
        <v>6583</v>
      </c>
      <c r="P1879" s="126"/>
      <c r="Q1879" s="123"/>
      <c r="R1879" s="4"/>
    </row>
    <row r="1880" spans="1:25">
      <c r="B1880" s="5"/>
      <c r="C1880" s="123" t="s">
        <v>6572</v>
      </c>
      <c r="F1880" s="131">
        <v>8.8416659250248202</v>
      </c>
      <c r="G1880" s="131">
        <v>46.443289560868799</v>
      </c>
      <c r="H1880" s="123">
        <v>730</v>
      </c>
      <c r="K1880" s="4"/>
      <c r="M1880" s="123" t="s">
        <v>6583</v>
      </c>
      <c r="P1880" s="126"/>
      <c r="Q1880" s="123"/>
      <c r="R1880" s="4"/>
    </row>
    <row r="1881" spans="1:25">
      <c r="B1881" s="5"/>
      <c r="C1881" s="123" t="s">
        <v>6573</v>
      </c>
      <c r="F1881" s="131">
        <v>8.8662859267441494</v>
      </c>
      <c r="G1881" s="131">
        <v>46.416414134251703</v>
      </c>
      <c r="H1881" s="123">
        <v>490</v>
      </c>
      <c r="K1881" s="4"/>
      <c r="M1881" s="123" t="s">
        <v>6583</v>
      </c>
      <c r="P1881" s="126"/>
      <c r="Q1881" s="123"/>
      <c r="R1881" s="4"/>
    </row>
    <row r="1882" spans="1:25">
      <c r="B1882" s="5"/>
      <c r="C1882" s="123" t="s">
        <v>6574</v>
      </c>
      <c r="F1882" s="131">
        <v>8.8826929948881599</v>
      </c>
      <c r="G1882" s="131">
        <v>46.390132784926898</v>
      </c>
      <c r="H1882" s="123">
        <v>377</v>
      </c>
      <c r="K1882" s="4"/>
      <c r="M1882" s="123" t="s">
        <v>6583</v>
      </c>
      <c r="P1882" s="126"/>
      <c r="Q1882" s="123"/>
      <c r="R1882" s="4"/>
    </row>
    <row r="1883" spans="1:25">
      <c r="B1883" s="5"/>
      <c r="C1883" s="123" t="s">
        <v>6575</v>
      </c>
      <c r="F1883" s="131">
        <v>8.9104194943317694</v>
      </c>
      <c r="G1883" s="131">
        <v>46.372096830102898</v>
      </c>
      <c r="H1883" s="123">
        <v>370</v>
      </c>
      <c r="K1883" s="4"/>
      <c r="M1883" s="123" t="s">
        <v>6583</v>
      </c>
      <c r="P1883" s="126"/>
      <c r="Q1883" s="123"/>
      <c r="R1883" s="4"/>
    </row>
    <row r="1884" spans="1:25">
      <c r="B1884" s="5"/>
      <c r="C1884" s="123" t="s">
        <v>6576</v>
      </c>
      <c r="F1884" s="131">
        <v>8.9602034798553198</v>
      </c>
      <c r="G1884" s="131">
        <v>46.367471727573196</v>
      </c>
      <c r="H1884" s="123">
        <v>318</v>
      </c>
      <c r="K1884" s="4"/>
      <c r="M1884" s="123" t="s">
        <v>6583</v>
      </c>
      <c r="P1884" s="126"/>
      <c r="Q1884" s="123"/>
      <c r="R1884" s="4"/>
    </row>
    <row r="1885" spans="1:25">
      <c r="B1885" s="5"/>
      <c r="C1885" s="123" t="s">
        <v>6577</v>
      </c>
      <c r="F1885" s="131">
        <v>8.9531354338607407</v>
      </c>
      <c r="G1885" s="131">
        <v>46.349850732504002</v>
      </c>
      <c r="H1885" s="123">
        <v>402</v>
      </c>
      <c r="K1885" s="4"/>
      <c r="M1885" s="123" t="s">
        <v>6583</v>
      </c>
      <c r="P1885" s="126"/>
      <c r="Q1885" s="123"/>
      <c r="R1885" s="4"/>
    </row>
    <row r="1886" spans="1:25">
      <c r="B1886" s="5"/>
      <c r="C1886" s="123" t="s">
        <v>6578</v>
      </c>
      <c r="F1886" s="131">
        <v>8.9891067058833798</v>
      </c>
      <c r="G1886" s="131">
        <v>46.313653723533797</v>
      </c>
      <c r="H1886" s="123">
        <v>311</v>
      </c>
      <c r="K1886" s="4"/>
      <c r="M1886" s="123" t="s">
        <v>6583</v>
      </c>
      <c r="P1886" s="126"/>
      <c r="Q1886" s="123"/>
      <c r="R1886" s="4"/>
    </row>
    <row r="1887" spans="1:25">
      <c r="B1887" s="5"/>
      <c r="C1887" s="123" t="s">
        <v>6579</v>
      </c>
      <c r="F1887" s="131">
        <v>9.0077496974932405</v>
      </c>
      <c r="G1887" s="131">
        <v>46.2811682699352</v>
      </c>
      <c r="H1887" s="123">
        <v>326</v>
      </c>
      <c r="K1887" s="4"/>
      <c r="M1887" s="123" t="s">
        <v>6583</v>
      </c>
      <c r="P1887" s="126"/>
      <c r="Q1887" s="123"/>
      <c r="R1887" s="4"/>
    </row>
    <row r="1888" spans="1:25">
      <c r="B1888" s="5"/>
      <c r="C1888" s="123" t="s">
        <v>6580</v>
      </c>
      <c r="F1888" s="131">
        <v>9.0173627089427502</v>
      </c>
      <c r="G1888" s="131">
        <v>46.234572023830502</v>
      </c>
      <c r="H1888" s="123">
        <v>300</v>
      </c>
      <c r="K1888" s="4"/>
      <c r="M1888" s="123" t="s">
        <v>6584</v>
      </c>
      <c r="P1888" s="126"/>
      <c r="Q1888" s="123"/>
      <c r="R1888" s="4"/>
    </row>
    <row r="1889" spans="1:28">
      <c r="B1889" s="5"/>
      <c r="C1889" s="123" t="s">
        <v>6581</v>
      </c>
      <c r="F1889" s="131">
        <v>9.0287631230408394</v>
      </c>
      <c r="G1889" s="131">
        <v>46.217380186667597</v>
      </c>
      <c r="H1889" s="123">
        <v>377</v>
      </c>
      <c r="K1889" s="4"/>
      <c r="M1889" s="123" t="s">
        <v>6585</v>
      </c>
      <c r="P1889" s="126"/>
      <c r="Q1889" s="123"/>
      <c r="R1889" s="4"/>
    </row>
    <row r="1890" spans="1:28">
      <c r="B1890" s="5"/>
      <c r="C1890" s="123" t="s">
        <v>6582</v>
      </c>
      <c r="F1890" s="131">
        <v>9.0488054945117007</v>
      </c>
      <c r="G1890" s="131">
        <v>46.209610590311797</v>
      </c>
      <c r="H1890" s="123">
        <v>475</v>
      </c>
      <c r="K1890" s="4"/>
      <c r="M1890" s="123" t="s">
        <v>6586</v>
      </c>
      <c r="P1890" s="126"/>
      <c r="Q1890" s="123"/>
      <c r="R1890" s="4"/>
    </row>
    <row r="1891" spans="1:28">
      <c r="A1891" s="5">
        <v>1871</v>
      </c>
      <c r="B1891" s="5" t="s">
        <v>204</v>
      </c>
      <c r="C1891" s="127" t="s">
        <v>5712</v>
      </c>
      <c r="F1891" s="203">
        <v>8.6443399999999997</v>
      </c>
      <c r="G1891" s="203">
        <v>46.358710000000002</v>
      </c>
      <c r="H1891" s="128">
        <v>622</v>
      </c>
      <c r="K1891" s="4" t="s">
        <v>856</v>
      </c>
      <c r="M1891" s="123" t="s">
        <v>3821</v>
      </c>
      <c r="N1891" s="130">
        <v>3.57</v>
      </c>
      <c r="O1891" s="129">
        <v>0.87</v>
      </c>
      <c r="P1891" s="18">
        <v>11.7</v>
      </c>
      <c r="Q1891" s="129">
        <v>2.4</v>
      </c>
      <c r="S1891" s="4" t="s">
        <v>6570</v>
      </c>
    </row>
    <row r="1892" spans="1:28">
      <c r="A1892" s="5">
        <v>1872</v>
      </c>
      <c r="B1892" s="5" t="s">
        <v>205</v>
      </c>
      <c r="C1892" s="127" t="s">
        <v>5713</v>
      </c>
      <c r="F1892" s="203">
        <v>8.6134599999999999</v>
      </c>
      <c r="G1892" s="203">
        <v>46.347410000000004</v>
      </c>
      <c r="H1892" s="128">
        <v>470</v>
      </c>
      <c r="K1892" s="4" t="s">
        <v>233</v>
      </c>
      <c r="M1892" s="123" t="s">
        <v>6434</v>
      </c>
      <c r="N1892" s="130"/>
      <c r="O1892" s="129"/>
      <c r="P1892" s="18">
        <v>4.8</v>
      </c>
      <c r="Q1892" s="129">
        <v>1.4</v>
      </c>
      <c r="S1892" s="4" t="s">
        <v>6570</v>
      </c>
    </row>
    <row r="1893" spans="1:28">
      <c r="A1893" s="5">
        <v>1873</v>
      </c>
      <c r="B1893" s="5" t="s">
        <v>438</v>
      </c>
      <c r="C1893" s="127" t="s">
        <v>5714</v>
      </c>
      <c r="F1893" s="203">
        <v>8.6082900000000002</v>
      </c>
      <c r="G1893" s="203">
        <v>46.329610000000002</v>
      </c>
      <c r="H1893" s="128">
        <v>481</v>
      </c>
      <c r="K1893" s="4" t="s">
        <v>233</v>
      </c>
      <c r="M1893" s="123" t="s">
        <v>6434</v>
      </c>
      <c r="N1893" s="130"/>
      <c r="O1893" s="129"/>
      <c r="P1893" s="18">
        <v>5</v>
      </c>
      <c r="Q1893" s="129">
        <v>2.2000000000000002</v>
      </c>
      <c r="S1893" s="4" t="s">
        <v>6570</v>
      </c>
    </row>
    <row r="1894" spans="1:28">
      <c r="A1894" s="5">
        <v>1874</v>
      </c>
      <c r="B1894" s="5" t="s">
        <v>441</v>
      </c>
      <c r="C1894" s="127" t="s">
        <v>5715</v>
      </c>
      <c r="F1894" s="203">
        <v>8.6022200000000009</v>
      </c>
      <c r="G1894" s="203">
        <v>46.307279999999999</v>
      </c>
      <c r="H1894" s="128">
        <v>433</v>
      </c>
      <c r="K1894" s="4" t="s">
        <v>856</v>
      </c>
      <c r="M1894" s="123" t="s">
        <v>6434</v>
      </c>
      <c r="N1894" s="130">
        <v>4.47</v>
      </c>
      <c r="O1894" s="129">
        <v>0.53</v>
      </c>
      <c r="P1894" s="18">
        <v>6.4</v>
      </c>
      <c r="Q1894" s="129">
        <v>1</v>
      </c>
      <c r="S1894" s="4" t="s">
        <v>6570</v>
      </c>
    </row>
    <row r="1895" spans="1:28">
      <c r="A1895" s="5">
        <v>1875</v>
      </c>
      <c r="B1895" s="5" t="s">
        <v>442</v>
      </c>
      <c r="C1895" s="127" t="s">
        <v>5716</v>
      </c>
      <c r="F1895" s="203">
        <v>8.6508299999999991</v>
      </c>
      <c r="G1895" s="203">
        <v>46.290790000000001</v>
      </c>
      <c r="H1895" s="128">
        <v>390</v>
      </c>
      <c r="K1895" s="4" t="s">
        <v>856</v>
      </c>
      <c r="M1895" s="123" t="s">
        <v>6434</v>
      </c>
      <c r="N1895" s="130">
        <v>3.87</v>
      </c>
      <c r="O1895" s="129">
        <v>0.46</v>
      </c>
      <c r="P1895" s="18">
        <v>12.6</v>
      </c>
      <c r="Q1895" s="129">
        <v>5.7</v>
      </c>
      <c r="S1895" s="4" t="s">
        <v>6570</v>
      </c>
    </row>
    <row r="1896" spans="1:28">
      <c r="A1896" s="5">
        <v>1876</v>
      </c>
      <c r="B1896" s="5" t="s">
        <v>443</v>
      </c>
      <c r="C1896" s="127" t="s">
        <v>5717</v>
      </c>
      <c r="F1896" s="203">
        <v>8.7142599999999995</v>
      </c>
      <c r="G1896" s="203">
        <v>46.239449999999998</v>
      </c>
      <c r="H1896" s="128">
        <v>307</v>
      </c>
      <c r="K1896" s="4" t="s">
        <v>233</v>
      </c>
      <c r="M1896" s="123" t="s">
        <v>3821</v>
      </c>
      <c r="N1896" s="130"/>
      <c r="O1896" s="129"/>
      <c r="P1896" s="18">
        <v>9.1</v>
      </c>
      <c r="Q1896" s="129">
        <v>1.6</v>
      </c>
      <c r="S1896" s="4" t="s">
        <v>6570</v>
      </c>
    </row>
    <row r="1897" spans="1:28">
      <c r="A1897" s="5">
        <v>1877</v>
      </c>
      <c r="B1897" s="5" t="s">
        <v>444</v>
      </c>
      <c r="C1897" s="127" t="s">
        <v>5718</v>
      </c>
      <c r="F1897" s="203">
        <v>8.7336100000000005</v>
      </c>
      <c r="G1897" s="203">
        <v>46.219110000000001</v>
      </c>
      <c r="H1897" s="128">
        <v>551</v>
      </c>
      <c r="K1897" s="4" t="s">
        <v>856</v>
      </c>
      <c r="M1897" s="123" t="s">
        <v>6434</v>
      </c>
      <c r="N1897" s="130">
        <v>6.26</v>
      </c>
      <c r="O1897" s="129">
        <v>1.1100000000000001</v>
      </c>
      <c r="P1897" s="18">
        <v>7.6</v>
      </c>
      <c r="Q1897" s="129">
        <v>1.1000000000000001</v>
      </c>
      <c r="S1897" s="4" t="s">
        <v>6570</v>
      </c>
    </row>
    <row r="1898" spans="1:28">
      <c r="A1898" s="5">
        <v>1878</v>
      </c>
      <c r="B1898" s="5" t="s">
        <v>445</v>
      </c>
      <c r="C1898" s="127" t="s">
        <v>5719</v>
      </c>
      <c r="F1898" s="203">
        <v>8.7257999999999996</v>
      </c>
      <c r="G1898" s="203">
        <v>46.140779999999999</v>
      </c>
      <c r="H1898" s="128">
        <v>246</v>
      </c>
      <c r="K1898" s="4" t="s">
        <v>233</v>
      </c>
      <c r="M1898" s="123" t="s">
        <v>6434</v>
      </c>
      <c r="N1898" s="130"/>
      <c r="O1898" s="129"/>
      <c r="P1898" s="18">
        <v>12.6</v>
      </c>
      <c r="Q1898" s="129">
        <v>0.9</v>
      </c>
      <c r="S1898" s="4" t="s">
        <v>6570</v>
      </c>
    </row>
    <row r="1899" spans="1:28">
      <c r="A1899" s="5">
        <v>1879</v>
      </c>
      <c r="B1899" s="5" t="s">
        <v>446</v>
      </c>
      <c r="C1899" s="127" t="s">
        <v>5720</v>
      </c>
      <c r="F1899" s="203">
        <v>8.7291299999999996</v>
      </c>
      <c r="G1899" s="203">
        <v>46.176990000000004</v>
      </c>
      <c r="H1899" s="128">
        <v>250</v>
      </c>
      <c r="K1899" s="4" t="s">
        <v>233</v>
      </c>
      <c r="M1899" s="123" t="s">
        <v>6587</v>
      </c>
      <c r="N1899" s="130"/>
      <c r="O1899" s="129"/>
      <c r="P1899" s="18">
        <v>8.6999999999999993</v>
      </c>
      <c r="Q1899" s="129">
        <v>1.1000000000000001</v>
      </c>
      <c r="S1899" s="4" t="s">
        <v>6570</v>
      </c>
    </row>
    <row r="1900" spans="1:28">
      <c r="A1900" s="5">
        <v>1880</v>
      </c>
      <c r="B1900" s="5" t="s">
        <v>447</v>
      </c>
      <c r="C1900" s="127" t="s">
        <v>5721</v>
      </c>
      <c r="F1900" s="203">
        <v>8.7553599999999996</v>
      </c>
      <c r="G1900" s="203">
        <v>46.19059</v>
      </c>
      <c r="H1900" s="128">
        <v>288</v>
      </c>
      <c r="K1900" s="4" t="s">
        <v>856</v>
      </c>
      <c r="M1900" s="123" t="s">
        <v>6588</v>
      </c>
      <c r="N1900" s="130">
        <v>5.3648026070570101</v>
      </c>
      <c r="O1900" s="129">
        <v>0.63122551079912903</v>
      </c>
      <c r="P1900" s="18">
        <v>7.6</v>
      </c>
      <c r="Q1900" s="129">
        <v>1.2</v>
      </c>
      <c r="S1900" s="4" t="s">
        <v>6570</v>
      </c>
    </row>
    <row r="1901" spans="1:28">
      <c r="A1901" s="5">
        <v>1881</v>
      </c>
      <c r="B1901" s="5" t="s">
        <v>448</v>
      </c>
      <c r="C1901" s="28" t="s">
        <v>5948</v>
      </c>
      <c r="F1901" s="204">
        <v>11.550204450998406</v>
      </c>
      <c r="G1901" s="204">
        <v>46.849584942904059</v>
      </c>
      <c r="H1901" s="8">
        <v>1500</v>
      </c>
      <c r="K1901" s="4" t="s">
        <v>2037</v>
      </c>
      <c r="M1901" s="123" t="s">
        <v>5982</v>
      </c>
      <c r="P1901" s="133">
        <v>22.3</v>
      </c>
      <c r="Q1901" s="132">
        <v>2.4</v>
      </c>
      <c r="R1901" s="123">
        <v>22</v>
      </c>
      <c r="S1901" s="5" t="s">
        <v>5981</v>
      </c>
      <c r="T1901" s="132">
        <v>13</v>
      </c>
      <c r="V1901" s="132">
        <v>2.1</v>
      </c>
      <c r="W1901" s="123">
        <v>43</v>
      </c>
      <c r="X1901" s="65">
        <v>1.7</v>
      </c>
      <c r="Y1901" s="229">
        <v>108.4</v>
      </c>
      <c r="Z1901" s="134">
        <v>9.6</v>
      </c>
      <c r="AA1901" s="134">
        <v>17</v>
      </c>
      <c r="AB1901" s="5" t="s">
        <v>5981</v>
      </c>
    </row>
    <row r="1902" spans="1:28">
      <c r="A1902" s="5">
        <v>1882</v>
      </c>
      <c r="B1902" s="5" t="s">
        <v>164</v>
      </c>
      <c r="C1902" s="28" t="s">
        <v>5949</v>
      </c>
      <c r="F1902" s="204">
        <v>11.221156254757311</v>
      </c>
      <c r="G1902" s="204">
        <v>46.679594269071721</v>
      </c>
      <c r="H1902" s="8">
        <v>1225</v>
      </c>
      <c r="K1902" s="4" t="s">
        <v>2314</v>
      </c>
      <c r="M1902" s="123" t="s">
        <v>5982</v>
      </c>
      <c r="P1902" s="133">
        <v>14.3</v>
      </c>
      <c r="Q1902" s="132">
        <v>2.1</v>
      </c>
      <c r="R1902" s="123">
        <v>20</v>
      </c>
      <c r="S1902" s="5" t="s">
        <v>5981</v>
      </c>
      <c r="T1902" s="134" t="s">
        <v>5947</v>
      </c>
      <c r="V1902" s="123" t="s">
        <v>5947</v>
      </c>
      <c r="W1902" s="123"/>
      <c r="X1902" s="65">
        <v>1.5</v>
      </c>
      <c r="Y1902" s="229">
        <v>19</v>
      </c>
      <c r="Z1902" s="134">
        <v>1.4</v>
      </c>
      <c r="AA1902" s="134">
        <v>20</v>
      </c>
      <c r="AB1902" s="5" t="s">
        <v>5981</v>
      </c>
    </row>
    <row r="1903" spans="1:28">
      <c r="A1903" s="5">
        <v>1883</v>
      </c>
      <c r="B1903" s="5" t="s">
        <v>165</v>
      </c>
      <c r="C1903" s="28" t="s">
        <v>5950</v>
      </c>
      <c r="F1903" s="204">
        <v>11.257481395698916</v>
      </c>
      <c r="G1903" s="204">
        <v>46.700921762861753</v>
      </c>
      <c r="H1903" s="8">
        <v>1910</v>
      </c>
      <c r="K1903" s="4" t="s">
        <v>2037</v>
      </c>
      <c r="M1903" s="123" t="s">
        <v>5982</v>
      </c>
      <c r="P1903" s="133">
        <v>11.4</v>
      </c>
      <c r="Q1903" s="132">
        <v>1.6</v>
      </c>
      <c r="R1903" s="123">
        <v>19</v>
      </c>
      <c r="S1903" s="5" t="s">
        <v>17</v>
      </c>
      <c r="T1903" s="132">
        <v>13.3</v>
      </c>
      <c r="V1903" s="132">
        <v>1.5</v>
      </c>
      <c r="W1903" s="123">
        <v>22</v>
      </c>
      <c r="X1903" s="65">
        <v>1.8</v>
      </c>
      <c r="Y1903" s="229">
        <v>18.600000000000001</v>
      </c>
      <c r="Z1903" s="134">
        <v>1.3</v>
      </c>
      <c r="AA1903" s="134">
        <v>19</v>
      </c>
      <c r="AB1903" s="5" t="s">
        <v>17</v>
      </c>
    </row>
    <row r="1904" spans="1:28">
      <c r="A1904" s="5">
        <v>1884</v>
      </c>
      <c r="B1904" s="5" t="s">
        <v>166</v>
      </c>
      <c r="C1904" s="28" t="s">
        <v>5951</v>
      </c>
      <c r="F1904" s="204">
        <v>11.223806889649506</v>
      </c>
      <c r="G1904" s="204">
        <v>46.65082467567477</v>
      </c>
      <c r="H1904" s="8">
        <v>1315</v>
      </c>
      <c r="K1904" s="4" t="s">
        <v>2038</v>
      </c>
      <c r="M1904" s="123" t="s">
        <v>5983</v>
      </c>
      <c r="P1904" s="133">
        <v>137.1</v>
      </c>
      <c r="Q1904" s="132">
        <v>12.1</v>
      </c>
      <c r="R1904" s="123">
        <v>21</v>
      </c>
      <c r="S1904" s="5" t="s">
        <v>17</v>
      </c>
      <c r="T1904" s="132">
        <v>10.5</v>
      </c>
      <c r="V1904" s="132">
        <v>2.5</v>
      </c>
      <c r="W1904" s="123">
        <v>82</v>
      </c>
      <c r="X1904" s="65">
        <v>2</v>
      </c>
      <c r="Y1904" s="229"/>
      <c r="Z1904" s="134"/>
      <c r="AA1904" s="134"/>
      <c r="AB1904" s="5" t="s">
        <v>17</v>
      </c>
    </row>
    <row r="1905" spans="1:28">
      <c r="A1905" s="5">
        <v>1885</v>
      </c>
      <c r="B1905" s="5" t="s">
        <v>167</v>
      </c>
      <c r="C1905" s="28" t="s">
        <v>5952</v>
      </c>
      <c r="F1905" s="204">
        <v>11.201781188222769</v>
      </c>
      <c r="G1905" s="204">
        <v>46.694162081613761</v>
      </c>
      <c r="H1905" s="8">
        <v>790</v>
      </c>
      <c r="K1905" s="4" t="s">
        <v>2314</v>
      </c>
      <c r="M1905" s="123" t="s">
        <v>5984</v>
      </c>
      <c r="P1905" s="126"/>
      <c r="Q1905" s="123"/>
      <c r="R1905" s="123"/>
      <c r="S1905" s="5" t="s">
        <v>17</v>
      </c>
      <c r="T1905" s="123"/>
      <c r="V1905" s="123"/>
      <c r="W1905" s="123"/>
      <c r="Y1905" s="229">
        <v>15.4</v>
      </c>
      <c r="Z1905" s="134">
        <v>1.7</v>
      </c>
      <c r="AA1905" s="134">
        <v>9</v>
      </c>
      <c r="AB1905" s="5" t="s">
        <v>17</v>
      </c>
    </row>
    <row r="1906" spans="1:28">
      <c r="A1906" s="5">
        <v>1886</v>
      </c>
      <c r="B1906" s="5" t="s">
        <v>168</v>
      </c>
      <c r="C1906" s="28" t="s">
        <v>5953</v>
      </c>
      <c r="F1906" s="204">
        <v>11.30845053418391</v>
      </c>
      <c r="G1906" s="204">
        <v>46.684458795243124</v>
      </c>
      <c r="H1906" s="8">
        <v>2420</v>
      </c>
      <c r="K1906" s="4" t="s">
        <v>2037</v>
      </c>
      <c r="M1906" s="123" t="s">
        <v>4739</v>
      </c>
      <c r="P1906" s="133">
        <v>9.6</v>
      </c>
      <c r="Q1906" s="132">
        <v>1.7</v>
      </c>
      <c r="R1906" s="123">
        <v>14</v>
      </c>
      <c r="S1906" s="5" t="s">
        <v>17</v>
      </c>
      <c r="T1906" s="123"/>
      <c r="V1906" s="123"/>
      <c r="W1906" s="123"/>
      <c r="X1906" s="65">
        <v>1.6</v>
      </c>
      <c r="Y1906" s="229">
        <v>20.100000000000001</v>
      </c>
      <c r="Z1906" s="134">
        <v>6.5</v>
      </c>
      <c r="AA1906" s="134">
        <v>6</v>
      </c>
      <c r="AB1906" s="5" t="s">
        <v>17</v>
      </c>
    </row>
    <row r="1907" spans="1:28">
      <c r="A1907" s="5">
        <v>1887</v>
      </c>
      <c r="B1907" s="5" t="s">
        <v>169</v>
      </c>
      <c r="C1907" s="28" t="s">
        <v>5954</v>
      </c>
      <c r="F1907" s="204">
        <v>11.286623875813083</v>
      </c>
      <c r="G1907" s="204">
        <v>46.845927520820382</v>
      </c>
      <c r="H1907" s="8">
        <v>2000</v>
      </c>
      <c r="K1907" s="4" t="s">
        <v>2037</v>
      </c>
      <c r="M1907" s="123" t="s">
        <v>5985</v>
      </c>
      <c r="P1907" s="133">
        <v>16.899999999999999</v>
      </c>
      <c r="Q1907" s="132">
        <v>1.9</v>
      </c>
      <c r="R1907" s="123">
        <v>22</v>
      </c>
      <c r="S1907" s="5" t="s">
        <v>17</v>
      </c>
      <c r="T1907" s="132">
        <v>10.9</v>
      </c>
      <c r="V1907" s="132">
        <v>2.1</v>
      </c>
      <c r="W1907" s="123">
        <v>31</v>
      </c>
      <c r="X1907" s="65">
        <v>1.7</v>
      </c>
      <c r="Y1907" s="229">
        <v>35.700000000000003</v>
      </c>
      <c r="Z1907" s="134">
        <v>2.7</v>
      </c>
      <c r="AA1907" s="134">
        <v>16</v>
      </c>
      <c r="AB1907" s="5" t="s">
        <v>17</v>
      </c>
    </row>
    <row r="1908" spans="1:28">
      <c r="A1908" s="5">
        <v>1888</v>
      </c>
      <c r="B1908" s="5" t="s">
        <v>170</v>
      </c>
      <c r="C1908" s="28" t="s">
        <v>5955</v>
      </c>
      <c r="F1908" s="204">
        <v>11.311493751796673</v>
      </c>
      <c r="G1908" s="204">
        <v>46.847172594582382</v>
      </c>
      <c r="H1908" s="8">
        <v>1890</v>
      </c>
      <c r="K1908" s="4" t="s">
        <v>2037</v>
      </c>
      <c r="M1908" s="123" t="s">
        <v>5985</v>
      </c>
      <c r="P1908" s="133">
        <v>12.6</v>
      </c>
      <c r="Q1908" s="132">
        <v>1.3</v>
      </c>
      <c r="R1908" s="123">
        <v>21</v>
      </c>
      <c r="S1908" s="5" t="s">
        <v>17</v>
      </c>
      <c r="T1908" s="132">
        <v>13.2</v>
      </c>
      <c r="V1908" s="132">
        <v>1.7</v>
      </c>
      <c r="W1908" s="123">
        <v>64</v>
      </c>
      <c r="X1908" s="65">
        <v>1.8</v>
      </c>
      <c r="Y1908" s="229">
        <v>39.700000000000003</v>
      </c>
      <c r="Z1908" s="134">
        <v>3</v>
      </c>
      <c r="AA1908" s="134">
        <v>13</v>
      </c>
      <c r="AB1908" s="5" t="s">
        <v>17</v>
      </c>
    </row>
    <row r="1909" spans="1:28">
      <c r="A1909" s="5">
        <v>1889</v>
      </c>
      <c r="B1909" s="5" t="s">
        <v>171</v>
      </c>
      <c r="C1909" s="28" t="s">
        <v>5956</v>
      </c>
      <c r="F1909" s="204">
        <v>11.345618091913941</v>
      </c>
      <c r="G1909" s="204">
        <v>46.811495448547554</v>
      </c>
      <c r="H1909" s="8">
        <v>1711</v>
      </c>
      <c r="K1909" s="4" t="s">
        <v>2314</v>
      </c>
      <c r="M1909" s="123" t="s">
        <v>5984</v>
      </c>
      <c r="P1909" s="133">
        <v>15.1</v>
      </c>
      <c r="Q1909" s="123">
        <v>2</v>
      </c>
      <c r="R1909" s="123">
        <v>16</v>
      </c>
      <c r="S1909" s="5" t="s">
        <v>17</v>
      </c>
      <c r="T1909" s="123"/>
      <c r="V1909" s="123"/>
      <c r="W1909" s="123"/>
      <c r="X1909" s="65">
        <v>1.7</v>
      </c>
      <c r="Y1909" s="229">
        <v>15.3</v>
      </c>
      <c r="Z1909" s="134">
        <v>1.5</v>
      </c>
      <c r="AA1909" s="134">
        <v>20</v>
      </c>
      <c r="AB1909" s="5" t="s">
        <v>17</v>
      </c>
    </row>
    <row r="1910" spans="1:28">
      <c r="A1910" s="5">
        <v>1890</v>
      </c>
      <c r="B1910" s="5" t="s">
        <v>209</v>
      </c>
      <c r="C1910" s="28" t="s">
        <v>5957</v>
      </c>
      <c r="F1910" s="204">
        <v>11.37186959396754</v>
      </c>
      <c r="G1910" s="204">
        <v>46.775332668604271</v>
      </c>
      <c r="H1910" s="8">
        <v>1580</v>
      </c>
      <c r="K1910" s="4" t="s">
        <v>2037</v>
      </c>
      <c r="M1910" s="123" t="s">
        <v>5986</v>
      </c>
      <c r="P1910" s="133">
        <v>8.3000000000000007</v>
      </c>
      <c r="Q1910" s="132">
        <v>1.1000000000000001</v>
      </c>
      <c r="R1910" s="123">
        <v>14</v>
      </c>
      <c r="S1910" s="5" t="s">
        <v>17</v>
      </c>
      <c r="T1910" s="132">
        <v>13</v>
      </c>
      <c r="V1910" s="132">
        <v>1.7</v>
      </c>
      <c r="W1910" s="123">
        <v>27</v>
      </c>
      <c r="X1910" s="65">
        <v>1.8</v>
      </c>
      <c r="Y1910" s="229">
        <v>16.3</v>
      </c>
      <c r="Z1910" s="134">
        <v>1.2</v>
      </c>
      <c r="AA1910" s="134">
        <v>19</v>
      </c>
      <c r="AB1910" s="5" t="s">
        <v>17</v>
      </c>
    </row>
    <row r="1911" spans="1:28">
      <c r="A1911" s="5">
        <v>1891</v>
      </c>
      <c r="B1911" s="5" t="s">
        <v>210</v>
      </c>
      <c r="C1911" s="28" t="s">
        <v>5958</v>
      </c>
      <c r="D1911" s="57"/>
      <c r="E1911" s="57"/>
      <c r="F1911" s="204">
        <v>10.981288703402598</v>
      </c>
      <c r="G1911" s="204">
        <v>46.419406873574957</v>
      </c>
      <c r="H1911" s="8">
        <v>1270</v>
      </c>
      <c r="K1911" s="4" t="s">
        <v>2314</v>
      </c>
      <c r="M1911" s="123" t="s">
        <v>5987</v>
      </c>
      <c r="P1911" s="133">
        <v>10.8</v>
      </c>
      <c r="Q1911" s="132">
        <v>2.8</v>
      </c>
      <c r="R1911" s="123">
        <v>5</v>
      </c>
      <c r="S1911" s="5" t="s">
        <v>17</v>
      </c>
      <c r="T1911" s="123"/>
      <c r="V1911" s="123"/>
      <c r="W1911" s="123"/>
      <c r="X1911" s="65">
        <v>1.8</v>
      </c>
      <c r="Y1911" s="229">
        <v>54</v>
      </c>
      <c r="Z1911" s="134">
        <v>6.6</v>
      </c>
      <c r="AA1911" s="134">
        <v>19</v>
      </c>
      <c r="AB1911" s="5" t="s">
        <v>17</v>
      </c>
    </row>
    <row r="1912" spans="1:28">
      <c r="A1912" s="5">
        <v>1892</v>
      </c>
      <c r="B1912" s="5" t="s">
        <v>211</v>
      </c>
      <c r="C1912" s="28" t="s">
        <v>5959</v>
      </c>
      <c r="D1912" s="57"/>
      <c r="E1912" s="57"/>
      <c r="F1912" s="204">
        <v>10.96597285555559</v>
      </c>
      <c r="G1912" s="204">
        <v>46.404596784581173</v>
      </c>
      <c r="H1912" s="8">
        <v>1020</v>
      </c>
      <c r="K1912" s="4" t="s">
        <v>2314</v>
      </c>
      <c r="M1912" s="123" t="s">
        <v>5987</v>
      </c>
      <c r="P1912" s="126"/>
      <c r="Q1912" s="123"/>
      <c r="R1912" s="123"/>
      <c r="S1912" s="5" t="s">
        <v>17</v>
      </c>
      <c r="T1912" s="123"/>
      <c r="V1912" s="123"/>
      <c r="W1912" s="123"/>
      <c r="Y1912" s="229">
        <v>51.1</v>
      </c>
      <c r="Z1912" s="134">
        <v>6</v>
      </c>
      <c r="AA1912" s="134">
        <v>19</v>
      </c>
      <c r="AB1912" s="5" t="s">
        <v>17</v>
      </c>
    </row>
    <row r="1913" spans="1:28">
      <c r="A1913" s="5">
        <v>1893</v>
      </c>
      <c r="B1913" s="5" t="s">
        <v>212</v>
      </c>
      <c r="C1913" s="28" t="s">
        <v>5960</v>
      </c>
      <c r="D1913" s="57"/>
      <c r="E1913" s="57"/>
      <c r="F1913" s="204">
        <v>10.903772810953253</v>
      </c>
      <c r="G1913" s="204">
        <v>46.425180951311582</v>
      </c>
      <c r="H1913" s="8">
        <v>1925</v>
      </c>
      <c r="K1913" s="4" t="s">
        <v>2037</v>
      </c>
      <c r="M1913" s="123" t="s">
        <v>5988</v>
      </c>
      <c r="P1913" s="133">
        <v>13.6</v>
      </c>
      <c r="Q1913" s="132">
        <v>1.4</v>
      </c>
      <c r="R1913" s="123">
        <v>21</v>
      </c>
      <c r="S1913" s="5" t="s">
        <v>17</v>
      </c>
      <c r="T1913" s="132">
        <v>13.1</v>
      </c>
      <c r="V1913" s="132">
        <v>1.9</v>
      </c>
      <c r="W1913" s="123">
        <v>22</v>
      </c>
      <c r="X1913" s="65">
        <v>1.9</v>
      </c>
      <c r="Y1913" s="229">
        <v>28.7</v>
      </c>
      <c r="Z1913" s="134">
        <v>2.6</v>
      </c>
      <c r="AA1913" s="134">
        <v>20</v>
      </c>
      <c r="AB1913" s="5" t="s">
        <v>17</v>
      </c>
    </row>
    <row r="1914" spans="1:28">
      <c r="A1914" s="5">
        <v>1894</v>
      </c>
      <c r="B1914" s="5" t="s">
        <v>213</v>
      </c>
      <c r="C1914" s="28" t="s">
        <v>5961</v>
      </c>
      <c r="D1914" s="57"/>
      <c r="E1914" s="57"/>
      <c r="F1914" s="204">
        <v>10.956713649590206</v>
      </c>
      <c r="G1914" s="204">
        <v>46.411253853716502</v>
      </c>
      <c r="H1914" s="8">
        <v>1130</v>
      </c>
      <c r="K1914" s="4" t="s">
        <v>2314</v>
      </c>
      <c r="M1914" s="123" t="s">
        <v>5988</v>
      </c>
      <c r="P1914" s="126"/>
      <c r="Q1914" s="123"/>
      <c r="R1914" s="123"/>
      <c r="S1914" s="5" t="s">
        <v>17</v>
      </c>
      <c r="T1914" s="134" t="s">
        <v>5947</v>
      </c>
      <c r="V1914" s="123" t="s">
        <v>5947</v>
      </c>
      <c r="W1914" s="123"/>
      <c r="Y1914" s="229">
        <v>26.2</v>
      </c>
      <c r="Z1914" s="134">
        <v>3.2</v>
      </c>
      <c r="AA1914" s="134">
        <v>6</v>
      </c>
      <c r="AB1914" s="5" t="s">
        <v>17</v>
      </c>
    </row>
    <row r="1915" spans="1:28">
      <c r="A1915" s="5">
        <v>1895</v>
      </c>
      <c r="B1915" s="5" t="s">
        <v>214</v>
      </c>
      <c r="C1915" s="28" t="s">
        <v>5962</v>
      </c>
      <c r="D1915" s="57"/>
      <c r="E1915" s="57"/>
      <c r="F1915" s="204">
        <v>11.021340324278306</v>
      </c>
      <c r="G1915" s="204">
        <v>46.492116803679103</v>
      </c>
      <c r="H1915" s="8">
        <v>1760</v>
      </c>
      <c r="K1915" s="4" t="s">
        <v>2037</v>
      </c>
      <c r="M1915" s="123" t="s">
        <v>5988</v>
      </c>
      <c r="P1915" s="133">
        <v>13.7</v>
      </c>
      <c r="Q1915" s="132">
        <v>1.8</v>
      </c>
      <c r="R1915" s="123">
        <v>14</v>
      </c>
      <c r="S1915" s="5" t="s">
        <v>17</v>
      </c>
      <c r="T1915" s="123"/>
      <c r="V1915" s="123"/>
      <c r="W1915" s="123"/>
      <c r="X1915" s="65">
        <v>1.5</v>
      </c>
      <c r="Y1915" s="229">
        <v>11.4</v>
      </c>
      <c r="Z1915" s="134">
        <v>1.1000000000000001</v>
      </c>
      <c r="AA1915" s="134">
        <v>13</v>
      </c>
      <c r="AB1915" s="5" t="s">
        <v>17</v>
      </c>
    </row>
    <row r="1916" spans="1:28">
      <c r="A1916" s="5">
        <v>1896</v>
      </c>
      <c r="B1916" s="5" t="s">
        <v>215</v>
      </c>
      <c r="C1916" s="28" t="s">
        <v>5963</v>
      </c>
      <c r="D1916" s="57"/>
      <c r="E1916" s="57"/>
      <c r="F1916" s="204">
        <v>11.050028836454034</v>
      </c>
      <c r="G1916" s="204">
        <v>46.49786006415389</v>
      </c>
      <c r="H1916" s="8">
        <v>1730</v>
      </c>
      <c r="K1916" s="4" t="s">
        <v>2037</v>
      </c>
      <c r="M1916" s="123" t="s">
        <v>5983</v>
      </c>
      <c r="P1916" s="133">
        <v>12.2</v>
      </c>
      <c r="Q1916" s="132">
        <v>2.1</v>
      </c>
      <c r="R1916" s="123">
        <v>22</v>
      </c>
      <c r="S1916" s="5" t="s">
        <v>17</v>
      </c>
      <c r="T1916" s="123"/>
      <c r="V1916" s="123"/>
      <c r="W1916" s="123"/>
      <c r="X1916" s="65">
        <v>2.2000000000000002</v>
      </c>
      <c r="Y1916" s="229">
        <v>208.1</v>
      </c>
      <c r="Z1916" s="134">
        <v>19.2</v>
      </c>
      <c r="AA1916" s="134">
        <v>19</v>
      </c>
      <c r="AB1916" s="5" t="s">
        <v>17</v>
      </c>
    </row>
    <row r="1917" spans="1:28">
      <c r="A1917" s="5">
        <v>1897</v>
      </c>
      <c r="B1917" s="5" t="s">
        <v>216</v>
      </c>
      <c r="C1917" s="28" t="s">
        <v>5964</v>
      </c>
      <c r="D1917" s="57"/>
      <c r="E1917" s="57"/>
      <c r="F1917" s="204">
        <v>10.816606927510625</v>
      </c>
      <c r="G1917" s="204">
        <v>46.256365958045961</v>
      </c>
      <c r="H1917" s="8">
        <v>2040</v>
      </c>
      <c r="K1917" s="4" t="s">
        <v>2037</v>
      </c>
      <c r="M1917" s="123" t="s">
        <v>5986</v>
      </c>
      <c r="P1917" s="133">
        <v>15</v>
      </c>
      <c r="Q1917" s="132">
        <v>1.5</v>
      </c>
      <c r="R1917" s="123">
        <v>21</v>
      </c>
      <c r="S1917" s="5" t="s">
        <v>17</v>
      </c>
      <c r="T1917" s="132">
        <v>13.3</v>
      </c>
      <c r="V1917" s="132">
        <v>1.6</v>
      </c>
      <c r="W1917" s="123">
        <v>38</v>
      </c>
      <c r="X1917" s="65">
        <v>1.8</v>
      </c>
      <c r="Y1917" s="229">
        <v>18.8</v>
      </c>
      <c r="Z1917" s="134">
        <v>1.5</v>
      </c>
      <c r="AA1917" s="134">
        <v>21</v>
      </c>
      <c r="AB1917" s="5" t="s">
        <v>17</v>
      </c>
    </row>
    <row r="1918" spans="1:28">
      <c r="A1918" s="5">
        <v>1898</v>
      </c>
      <c r="B1918" s="5" t="s">
        <v>217</v>
      </c>
      <c r="C1918" s="28" t="s">
        <v>5965</v>
      </c>
      <c r="D1918" s="57"/>
      <c r="E1918" s="57"/>
      <c r="F1918" s="204">
        <v>10.825792129177268</v>
      </c>
      <c r="G1918" s="204">
        <v>46.253600364624106</v>
      </c>
      <c r="H1918" s="8">
        <v>1935</v>
      </c>
      <c r="K1918" s="4" t="s">
        <v>2314</v>
      </c>
      <c r="M1918" s="123" t="s">
        <v>5982</v>
      </c>
      <c r="P1918" s="126"/>
      <c r="Q1918" s="123"/>
      <c r="R1918" s="123"/>
      <c r="S1918" s="5" t="s">
        <v>17</v>
      </c>
      <c r="T1918" s="123"/>
      <c r="V1918" s="123"/>
      <c r="W1918" s="123"/>
      <c r="Y1918" s="229">
        <v>18.600000000000001</v>
      </c>
      <c r="Z1918" s="134">
        <v>1.9</v>
      </c>
      <c r="AA1918" s="134">
        <v>10</v>
      </c>
      <c r="AB1918" s="5" t="s">
        <v>17</v>
      </c>
    </row>
    <row r="1919" spans="1:28">
      <c r="A1919" s="5">
        <v>1899</v>
      </c>
      <c r="B1919" s="5" t="s">
        <v>218</v>
      </c>
      <c r="C1919" s="28" t="s">
        <v>5966</v>
      </c>
      <c r="D1919" s="57"/>
      <c r="E1919" s="57"/>
      <c r="F1919" s="204">
        <v>10.945384496701639</v>
      </c>
      <c r="G1919" s="204">
        <v>46.383556610577564</v>
      </c>
      <c r="H1919" s="8">
        <v>1235</v>
      </c>
      <c r="K1919" s="4" t="s">
        <v>2037</v>
      </c>
      <c r="M1919" s="123" t="s">
        <v>5988</v>
      </c>
      <c r="P1919" s="133">
        <v>24.2</v>
      </c>
      <c r="Q1919" s="132">
        <v>4.2</v>
      </c>
      <c r="R1919" s="123">
        <v>12</v>
      </c>
      <c r="S1919" s="5" t="s">
        <v>17</v>
      </c>
      <c r="T1919" s="123"/>
      <c r="V1919" s="123"/>
      <c r="W1919" s="123"/>
      <c r="X1919" s="65">
        <v>1.5</v>
      </c>
      <c r="Y1919" s="229">
        <v>35.299999999999997</v>
      </c>
      <c r="Z1919" s="134">
        <v>2.8</v>
      </c>
      <c r="AA1919" s="134">
        <v>20</v>
      </c>
      <c r="AB1919" s="5" t="s">
        <v>17</v>
      </c>
    </row>
    <row r="1920" spans="1:28">
      <c r="A1920" s="5">
        <v>1900</v>
      </c>
      <c r="B1920" s="5" t="s">
        <v>219</v>
      </c>
      <c r="C1920" s="28" t="s">
        <v>5967</v>
      </c>
      <c r="D1920" s="57"/>
      <c r="E1920" s="57"/>
      <c r="F1920" s="204">
        <v>10.949727691465926</v>
      </c>
      <c r="G1920" s="204">
        <v>46.382447505558396</v>
      </c>
      <c r="H1920" s="8">
        <v>1130</v>
      </c>
      <c r="K1920" s="4" t="s">
        <v>2037</v>
      </c>
      <c r="M1920" s="123" t="s">
        <v>5986</v>
      </c>
      <c r="P1920" s="133">
        <v>8.8000000000000007</v>
      </c>
      <c r="Q1920" s="132">
        <v>0.9</v>
      </c>
      <c r="R1920" s="123">
        <v>20</v>
      </c>
      <c r="S1920" s="5" t="s">
        <v>17</v>
      </c>
      <c r="T1920" s="132">
        <v>13.7</v>
      </c>
      <c r="V1920" s="132">
        <v>1.7</v>
      </c>
      <c r="W1920" s="123">
        <v>60</v>
      </c>
      <c r="X1920" s="65">
        <v>1.6</v>
      </c>
      <c r="Y1920" s="229">
        <v>17.399999999999999</v>
      </c>
      <c r="Z1920" s="134">
        <v>1.5</v>
      </c>
      <c r="AA1920" s="134">
        <v>21</v>
      </c>
      <c r="AB1920" s="5" t="s">
        <v>17</v>
      </c>
    </row>
    <row r="1921" spans="1:32">
      <c r="A1921" s="5">
        <v>1901</v>
      </c>
      <c r="B1921" s="5" t="s">
        <v>220</v>
      </c>
      <c r="C1921" s="28" t="s">
        <v>5968</v>
      </c>
      <c r="F1921" s="204">
        <v>10.951286964926052</v>
      </c>
      <c r="G1921" s="204">
        <v>46.383140858448229</v>
      </c>
      <c r="H1921" s="8">
        <v>1140</v>
      </c>
      <c r="K1921" s="4" t="s">
        <v>2037</v>
      </c>
      <c r="M1921" s="123" t="s">
        <v>5987</v>
      </c>
      <c r="P1921" s="133">
        <v>10.199999999999999</v>
      </c>
      <c r="Q1921" s="132">
        <v>1.5</v>
      </c>
      <c r="R1921" s="123">
        <v>12</v>
      </c>
      <c r="S1921" s="5" t="s">
        <v>17</v>
      </c>
      <c r="T1921" s="123"/>
      <c r="V1921" s="123"/>
      <c r="W1921" s="123"/>
      <c r="X1921" s="65">
        <v>1.7</v>
      </c>
      <c r="Y1921" s="229">
        <v>54.1</v>
      </c>
      <c r="Z1921" s="134">
        <v>5.4</v>
      </c>
      <c r="AA1921" s="134">
        <v>17</v>
      </c>
      <c r="AB1921" s="5" t="s">
        <v>17</v>
      </c>
    </row>
    <row r="1922" spans="1:32">
      <c r="A1922" s="5">
        <v>1902</v>
      </c>
      <c r="B1922" s="5" t="s">
        <v>221</v>
      </c>
      <c r="C1922" s="28" t="s">
        <v>5969</v>
      </c>
      <c r="F1922" s="204">
        <v>11.370956475468986</v>
      </c>
      <c r="G1922" s="204">
        <v>46.772138787183522</v>
      </c>
      <c r="H1922" s="8">
        <v>1355</v>
      </c>
      <c r="K1922" s="4" t="s">
        <v>2037</v>
      </c>
      <c r="M1922" s="123" t="s">
        <v>5982</v>
      </c>
      <c r="P1922" s="133">
        <v>16.7</v>
      </c>
      <c r="Q1922" s="132">
        <v>2.2000000000000002</v>
      </c>
      <c r="R1922" s="123">
        <v>19</v>
      </c>
      <c r="S1922" s="5" t="s">
        <v>17</v>
      </c>
      <c r="T1922" s="123"/>
      <c r="V1922" s="123"/>
      <c r="W1922" s="123"/>
      <c r="X1922" s="65">
        <v>1.5</v>
      </c>
      <c r="Y1922" s="229">
        <v>31.1</v>
      </c>
      <c r="Z1922" s="134">
        <v>2.4</v>
      </c>
      <c r="AA1922" s="134">
        <v>14</v>
      </c>
      <c r="AB1922" s="5" t="s">
        <v>17</v>
      </c>
    </row>
    <row r="1923" spans="1:32">
      <c r="A1923" s="5">
        <v>1903</v>
      </c>
      <c r="B1923" s="5" t="s">
        <v>222</v>
      </c>
      <c r="C1923" s="28" t="s">
        <v>5970</v>
      </c>
      <c r="F1923" s="204">
        <v>11.357724451178058</v>
      </c>
      <c r="G1923" s="204">
        <v>46.769983016361515</v>
      </c>
      <c r="H1923" s="8">
        <v>1525</v>
      </c>
      <c r="K1923" s="4" t="s">
        <v>2037</v>
      </c>
      <c r="M1923" s="123" t="s">
        <v>5989</v>
      </c>
      <c r="P1923" s="133">
        <v>14.1</v>
      </c>
      <c r="Q1923" s="132">
        <v>1.6</v>
      </c>
      <c r="R1923" s="123">
        <v>20</v>
      </c>
      <c r="S1923" s="5" t="s">
        <v>17</v>
      </c>
      <c r="T1923" s="132">
        <v>13.3</v>
      </c>
      <c r="V1923" s="132">
        <v>1.8</v>
      </c>
      <c r="W1923" s="123">
        <v>48</v>
      </c>
      <c r="X1923" s="65">
        <v>1.9</v>
      </c>
      <c r="Y1923" s="229"/>
      <c r="Z1923" s="134"/>
      <c r="AA1923" s="134"/>
      <c r="AB1923" s="5" t="s">
        <v>17</v>
      </c>
    </row>
    <row r="1924" spans="1:32">
      <c r="A1924" s="5">
        <v>1904</v>
      </c>
      <c r="B1924" s="5" t="s">
        <v>223</v>
      </c>
      <c r="C1924" s="28" t="s">
        <v>5971</v>
      </c>
      <c r="F1924" s="204">
        <v>11.458363476479507</v>
      </c>
      <c r="G1924" s="204">
        <v>46.794858225335801</v>
      </c>
      <c r="H1924" s="8">
        <v>1660</v>
      </c>
      <c r="K1924" s="4" t="s">
        <v>2037</v>
      </c>
      <c r="M1924" s="123" t="s">
        <v>5982</v>
      </c>
      <c r="P1924" s="133">
        <v>20.5</v>
      </c>
      <c r="Q1924" s="132">
        <v>2.2999999999999998</v>
      </c>
      <c r="R1924" s="123">
        <v>18</v>
      </c>
      <c r="S1924" s="5" t="s">
        <v>17</v>
      </c>
      <c r="T1924" s="132">
        <v>12.2</v>
      </c>
      <c r="V1924" s="132">
        <v>2.4</v>
      </c>
      <c r="W1924" s="123">
        <v>16</v>
      </c>
      <c r="X1924" s="65">
        <v>1.9</v>
      </c>
      <c r="Y1924" s="229">
        <v>123</v>
      </c>
      <c r="Z1924" s="134">
        <v>12.6</v>
      </c>
      <c r="AA1924" s="134">
        <v>10</v>
      </c>
      <c r="AB1924" s="5" t="s">
        <v>17</v>
      </c>
    </row>
    <row r="1925" spans="1:32">
      <c r="A1925" s="5">
        <v>1905</v>
      </c>
      <c r="B1925" s="5" t="s">
        <v>224</v>
      </c>
      <c r="C1925" s="28" t="s">
        <v>5972</v>
      </c>
      <c r="F1925" s="204">
        <v>11.449196132293233</v>
      </c>
      <c r="G1925" s="204">
        <v>46.799888137327734</v>
      </c>
      <c r="H1925" s="8">
        <v>1775</v>
      </c>
      <c r="K1925" s="4" t="s">
        <v>2037</v>
      </c>
      <c r="M1925" s="123" t="s">
        <v>5986</v>
      </c>
      <c r="P1925" s="133">
        <v>13.5</v>
      </c>
      <c r="Q1925" s="132">
        <v>1.9</v>
      </c>
      <c r="R1925" s="123">
        <v>8</v>
      </c>
      <c r="S1925" s="5" t="s">
        <v>17</v>
      </c>
      <c r="T1925" s="123"/>
      <c r="V1925" s="132"/>
      <c r="W1925" s="132"/>
      <c r="X1925" s="65">
        <v>1.8</v>
      </c>
      <c r="Y1925" s="229"/>
      <c r="Z1925" s="134"/>
      <c r="AA1925" s="134"/>
      <c r="AB1925" s="5" t="s">
        <v>17</v>
      </c>
    </row>
    <row r="1926" spans="1:32">
      <c r="A1926" s="5">
        <v>1906</v>
      </c>
      <c r="B1926" s="5" t="s">
        <v>225</v>
      </c>
      <c r="C1926" s="28" t="s">
        <v>5973</v>
      </c>
      <c r="F1926" s="204">
        <v>11.36380600933221</v>
      </c>
      <c r="G1926" s="204">
        <v>46.795803003258648</v>
      </c>
      <c r="H1926" s="8">
        <v>1912</v>
      </c>
      <c r="K1926" s="4" t="s">
        <v>2037</v>
      </c>
      <c r="M1926" s="123" t="s">
        <v>5984</v>
      </c>
      <c r="P1926" s="133">
        <v>8.1999999999999993</v>
      </c>
      <c r="Q1926" s="132">
        <v>1.7</v>
      </c>
      <c r="R1926" s="123">
        <v>15</v>
      </c>
      <c r="S1926" s="5" t="s">
        <v>17</v>
      </c>
      <c r="T1926" s="123"/>
      <c r="V1926" s="123"/>
      <c r="W1926" s="123"/>
      <c r="X1926" s="65">
        <v>1.8</v>
      </c>
      <c r="Y1926" s="229">
        <v>15.8</v>
      </c>
      <c r="Z1926" s="134">
        <v>1.5</v>
      </c>
      <c r="AA1926" s="134">
        <v>18</v>
      </c>
      <c r="AB1926" s="5" t="s">
        <v>17</v>
      </c>
    </row>
    <row r="1927" spans="1:32">
      <c r="A1927" s="5">
        <v>1907</v>
      </c>
      <c r="B1927" s="5" t="s">
        <v>226</v>
      </c>
      <c r="C1927" s="28" t="s">
        <v>5974</v>
      </c>
      <c r="F1927" s="204">
        <v>11.356656862091768</v>
      </c>
      <c r="G1927" s="204">
        <v>46.777933701679977</v>
      </c>
      <c r="H1927" s="8">
        <v>1415</v>
      </c>
      <c r="K1927" s="4" t="s">
        <v>2037</v>
      </c>
      <c r="M1927" s="123" t="s">
        <v>5984</v>
      </c>
      <c r="P1927" s="133">
        <v>10.7</v>
      </c>
      <c r="Q1927" s="132">
        <v>1.4</v>
      </c>
      <c r="R1927" s="123">
        <v>21</v>
      </c>
      <c r="S1927" s="5" t="s">
        <v>17</v>
      </c>
      <c r="T1927" s="123"/>
      <c r="V1927" s="123"/>
      <c r="W1927" s="123"/>
      <c r="X1927" s="65">
        <v>1.6</v>
      </c>
      <c r="Y1927" s="229">
        <v>12.9</v>
      </c>
      <c r="Z1927" s="134">
        <v>1.3</v>
      </c>
      <c r="AA1927" s="134">
        <v>20</v>
      </c>
      <c r="AB1927" s="5" t="s">
        <v>17</v>
      </c>
    </row>
    <row r="1928" spans="1:32">
      <c r="A1928" s="5">
        <v>1908</v>
      </c>
      <c r="B1928" s="5" t="s">
        <v>227</v>
      </c>
      <c r="C1928" s="28" t="s">
        <v>5975</v>
      </c>
      <c r="F1928" s="204">
        <v>11.377038019159688</v>
      </c>
      <c r="G1928" s="204">
        <v>46.769249405513015</v>
      </c>
      <c r="H1928" s="8">
        <v>1345</v>
      </c>
      <c r="K1928" s="4" t="s">
        <v>2314</v>
      </c>
      <c r="M1928" s="123" t="s">
        <v>4739</v>
      </c>
      <c r="P1928" s="126"/>
      <c r="Q1928" s="123"/>
      <c r="R1928" s="123"/>
      <c r="S1928" s="5" t="s">
        <v>17</v>
      </c>
      <c r="T1928" s="123"/>
      <c r="V1928" s="123"/>
      <c r="W1928" s="123"/>
      <c r="Y1928" s="229">
        <v>230.3</v>
      </c>
      <c r="Z1928" s="134">
        <v>22.3</v>
      </c>
      <c r="AA1928" s="134">
        <v>15</v>
      </c>
      <c r="AB1928" s="5" t="s">
        <v>17</v>
      </c>
    </row>
    <row r="1929" spans="1:32">
      <c r="A1929" s="5">
        <v>1909</v>
      </c>
      <c r="B1929" s="5" t="s">
        <v>228</v>
      </c>
      <c r="C1929" s="28" t="s">
        <v>5976</v>
      </c>
      <c r="F1929" s="204">
        <v>11.437473786431392</v>
      </c>
      <c r="G1929" s="204">
        <v>46.808742725040972</v>
      </c>
      <c r="H1929" s="8">
        <v>2000</v>
      </c>
      <c r="K1929" s="4" t="s">
        <v>2037</v>
      </c>
      <c r="M1929" s="123" t="s">
        <v>5984</v>
      </c>
      <c r="P1929" s="133">
        <v>9.1999999999999993</v>
      </c>
      <c r="Q1929" s="132">
        <v>1.1000000000000001</v>
      </c>
      <c r="R1929" s="123">
        <v>17</v>
      </c>
      <c r="S1929" s="5" t="s">
        <v>17</v>
      </c>
      <c r="T1929" s="132">
        <v>11.9</v>
      </c>
      <c r="V1929" s="132">
        <v>2.9</v>
      </c>
      <c r="W1929" s="123">
        <v>19</v>
      </c>
      <c r="X1929" s="65">
        <v>1.9</v>
      </c>
      <c r="Y1929" s="229">
        <v>14.2</v>
      </c>
      <c r="Z1929" s="134">
        <v>1.4</v>
      </c>
      <c r="AA1929" s="134">
        <v>18</v>
      </c>
      <c r="AB1929" s="5" t="s">
        <v>17</v>
      </c>
    </row>
    <row r="1930" spans="1:32">
      <c r="A1930" s="5">
        <v>1910</v>
      </c>
      <c r="B1930" s="5" t="s">
        <v>231</v>
      </c>
      <c r="C1930" s="28" t="s">
        <v>5977</v>
      </c>
      <c r="F1930" s="204">
        <v>10.87260207461193</v>
      </c>
      <c r="G1930" s="204">
        <v>46.455189119218737</v>
      </c>
      <c r="H1930" s="8">
        <v>2260</v>
      </c>
      <c r="K1930" s="4" t="s">
        <v>2037</v>
      </c>
      <c r="M1930" s="123" t="s">
        <v>5988</v>
      </c>
      <c r="P1930" s="133">
        <v>10.3</v>
      </c>
      <c r="Q1930" s="132">
        <v>1.1000000000000001</v>
      </c>
      <c r="R1930" s="123">
        <v>20</v>
      </c>
      <c r="S1930" s="5" t="s">
        <v>17</v>
      </c>
      <c r="T1930" s="132">
        <v>12</v>
      </c>
      <c r="V1930" s="132">
        <v>2.2000000000000002</v>
      </c>
      <c r="W1930" s="123">
        <v>25</v>
      </c>
      <c r="X1930" s="65">
        <v>1.5</v>
      </c>
      <c r="Y1930" s="229">
        <v>35.5</v>
      </c>
      <c r="Z1930" s="134">
        <v>2.5</v>
      </c>
      <c r="AA1930" s="134">
        <v>17</v>
      </c>
      <c r="AB1930" s="5" t="s">
        <v>17</v>
      </c>
    </row>
    <row r="1931" spans="1:32">
      <c r="A1931" s="5">
        <v>1911</v>
      </c>
      <c r="B1931" s="5" t="s">
        <v>234</v>
      </c>
      <c r="C1931" s="28" t="s">
        <v>5978</v>
      </c>
      <c r="F1931" s="204">
        <v>10.874871446568255</v>
      </c>
      <c r="G1931" s="204">
        <v>46.446188004188429</v>
      </c>
      <c r="H1931" s="8">
        <v>2424</v>
      </c>
      <c r="K1931" s="4" t="s">
        <v>2037</v>
      </c>
      <c r="M1931" s="123" t="s">
        <v>5945</v>
      </c>
      <c r="P1931" s="133">
        <v>12.9</v>
      </c>
      <c r="Q1931" s="132">
        <v>1.4</v>
      </c>
      <c r="R1931" s="123">
        <v>20</v>
      </c>
      <c r="S1931" s="5" t="s">
        <v>17</v>
      </c>
      <c r="T1931" s="123"/>
      <c r="V1931" s="123"/>
      <c r="W1931" s="123"/>
      <c r="X1931" s="65">
        <v>2</v>
      </c>
      <c r="Y1931" s="229"/>
      <c r="Z1931" s="134"/>
      <c r="AA1931" s="134"/>
      <c r="AB1931" s="5" t="s">
        <v>17</v>
      </c>
    </row>
    <row r="1932" spans="1:32">
      <c r="A1932" s="5">
        <v>1912</v>
      </c>
      <c r="B1932" s="5" t="s">
        <v>235</v>
      </c>
      <c r="C1932" s="28" t="s">
        <v>5979</v>
      </c>
      <c r="F1932" s="204">
        <v>10.872080339311045</v>
      </c>
      <c r="G1932" s="204">
        <v>46.462001568561526</v>
      </c>
      <c r="H1932" s="8">
        <v>2140</v>
      </c>
      <c r="K1932" s="4" t="s">
        <v>2037</v>
      </c>
      <c r="M1932" s="123" t="s">
        <v>5946</v>
      </c>
      <c r="P1932" s="133">
        <v>20</v>
      </c>
      <c r="Q1932" s="132">
        <v>2.8</v>
      </c>
      <c r="R1932" s="123">
        <v>11</v>
      </c>
      <c r="S1932" s="5" t="s">
        <v>17</v>
      </c>
      <c r="T1932" s="132">
        <v>13.6</v>
      </c>
      <c r="V1932" s="132">
        <v>1.5</v>
      </c>
      <c r="W1932" s="123">
        <v>6</v>
      </c>
      <c r="X1932" s="65">
        <v>1.7</v>
      </c>
      <c r="Y1932" s="229">
        <v>29.9</v>
      </c>
      <c r="Z1932" s="134">
        <v>2.2000000000000002</v>
      </c>
      <c r="AA1932" s="134">
        <v>18</v>
      </c>
      <c r="AB1932" s="5" t="s">
        <v>17</v>
      </c>
    </row>
    <row r="1933" spans="1:32">
      <c r="A1933" s="5">
        <v>1913</v>
      </c>
      <c r="B1933" s="5" t="s">
        <v>236</v>
      </c>
      <c r="C1933" s="28" t="s">
        <v>5980</v>
      </c>
      <c r="F1933" s="204">
        <v>10.87551511626074</v>
      </c>
      <c r="G1933" s="204">
        <v>46.491086661664987</v>
      </c>
      <c r="H1933" s="8">
        <v>1445</v>
      </c>
      <c r="K1933" s="4" t="s">
        <v>2037</v>
      </c>
      <c r="M1933" s="123" t="s">
        <v>5946</v>
      </c>
      <c r="P1933" s="126"/>
      <c r="S1933" s="5" t="s">
        <v>17</v>
      </c>
      <c r="Y1933" s="229">
        <v>33.200000000000003</v>
      </c>
      <c r="Z1933" s="134">
        <v>3.2</v>
      </c>
      <c r="AA1933" s="134">
        <v>5</v>
      </c>
      <c r="AB1933" s="5" t="s">
        <v>17</v>
      </c>
    </row>
    <row r="1934" spans="1:32">
      <c r="A1934" s="5">
        <v>1914</v>
      </c>
      <c r="B1934" s="5" t="s">
        <v>237</v>
      </c>
      <c r="C1934" s="123" t="s">
        <v>64</v>
      </c>
      <c r="F1934" s="205">
        <v>8.6934500000000003</v>
      </c>
      <c r="G1934" s="205">
        <v>46.077633333333338</v>
      </c>
      <c r="H1934" s="123">
        <v>203</v>
      </c>
      <c r="I1934" s="123"/>
      <c r="K1934" s="28" t="s">
        <v>6831</v>
      </c>
      <c r="L1934" s="123" t="s">
        <v>65</v>
      </c>
      <c r="M1934" s="123" t="s">
        <v>13</v>
      </c>
      <c r="Y1934" s="219">
        <v>149.1</v>
      </c>
      <c r="Z1934" s="172">
        <v>12.2</v>
      </c>
      <c r="AA1934" s="172">
        <v>6</v>
      </c>
      <c r="AB1934" s="5" t="s">
        <v>16</v>
      </c>
      <c r="AD1934" s="5">
        <v>57.9</v>
      </c>
      <c r="AE1934" s="5">
        <v>9.9</v>
      </c>
      <c r="AF1934" s="5" t="s">
        <v>16</v>
      </c>
    </row>
    <row r="1935" spans="1:32">
      <c r="A1935" s="5">
        <v>1915</v>
      </c>
      <c r="B1935" s="5" t="s">
        <v>238</v>
      </c>
      <c r="C1935" s="123" t="s">
        <v>66</v>
      </c>
      <c r="F1935" s="205">
        <v>8.6553500000000003</v>
      </c>
      <c r="G1935" s="205">
        <v>46.061733333333329</v>
      </c>
      <c r="H1935" s="123">
        <v>203</v>
      </c>
      <c r="I1935" s="123"/>
      <c r="K1935" s="4" t="s">
        <v>2314</v>
      </c>
      <c r="L1935" s="123" t="s">
        <v>65</v>
      </c>
      <c r="M1935" s="123" t="s">
        <v>13</v>
      </c>
      <c r="Y1935" s="219">
        <v>120.9</v>
      </c>
      <c r="Z1935" s="172">
        <v>10.3</v>
      </c>
      <c r="AA1935" s="172">
        <v>10</v>
      </c>
      <c r="AB1935" s="5" t="s">
        <v>16</v>
      </c>
    </row>
    <row r="1936" spans="1:32">
      <c r="A1936" s="5">
        <v>1916</v>
      </c>
      <c r="B1936" s="5" t="s">
        <v>149</v>
      </c>
      <c r="C1936" s="123" t="s">
        <v>67</v>
      </c>
      <c r="F1936" s="205">
        <v>8.5856166666666667</v>
      </c>
      <c r="G1936" s="205">
        <v>46.095150000000004</v>
      </c>
      <c r="H1936" s="123">
        <v>696</v>
      </c>
      <c r="I1936" s="123"/>
      <c r="K1936" s="28" t="s">
        <v>6831</v>
      </c>
      <c r="L1936" s="123" t="s">
        <v>68</v>
      </c>
      <c r="M1936" s="123" t="s">
        <v>11</v>
      </c>
      <c r="Y1936" s="219">
        <v>53.8</v>
      </c>
      <c r="Z1936" s="172">
        <v>3.3</v>
      </c>
      <c r="AA1936" s="172">
        <v>25</v>
      </c>
      <c r="AB1936" s="5" t="s">
        <v>14</v>
      </c>
      <c r="AD1936" s="5">
        <v>16.7</v>
      </c>
      <c r="AE1936" s="5">
        <v>1.1000000000000001</v>
      </c>
    </row>
    <row r="1937" spans="1:32">
      <c r="A1937" s="5">
        <v>1917</v>
      </c>
      <c r="B1937" s="5" t="s">
        <v>34</v>
      </c>
      <c r="C1937" s="123" t="s">
        <v>69</v>
      </c>
      <c r="F1937" s="205">
        <v>8.5586500000000001</v>
      </c>
      <c r="G1937" s="205">
        <v>46.096716666666666</v>
      </c>
      <c r="H1937" s="123"/>
      <c r="I1937" s="123"/>
      <c r="K1937" s="28"/>
      <c r="L1937" s="123" t="s">
        <v>70</v>
      </c>
      <c r="M1937" s="123" t="s">
        <v>11</v>
      </c>
    </row>
    <row r="1938" spans="1:32">
      <c r="A1938" s="5">
        <v>1918</v>
      </c>
      <c r="B1938" s="5" t="s">
        <v>35</v>
      </c>
      <c r="C1938" s="123" t="s">
        <v>71</v>
      </c>
      <c r="F1938" s="205">
        <v>8.5246500000000012</v>
      </c>
      <c r="G1938" s="205">
        <v>46.113350000000004</v>
      </c>
      <c r="H1938" s="123"/>
      <c r="I1938" s="123"/>
      <c r="K1938" s="28" t="s">
        <v>6831</v>
      </c>
      <c r="L1938" s="123" t="s">
        <v>72</v>
      </c>
      <c r="M1938" s="123">
        <v>0</v>
      </c>
      <c r="Y1938" s="219">
        <v>18.5</v>
      </c>
      <c r="Z1938" s="172">
        <v>1</v>
      </c>
      <c r="AA1938" s="172">
        <v>25</v>
      </c>
      <c r="AB1938" s="5" t="s">
        <v>14</v>
      </c>
      <c r="AD1938" s="5">
        <v>13.4</v>
      </c>
      <c r="AE1938" s="5">
        <v>1.5</v>
      </c>
    </row>
    <row r="1939" spans="1:32">
      <c r="A1939" s="5">
        <v>1919</v>
      </c>
      <c r="B1939" s="5" t="s">
        <v>36</v>
      </c>
      <c r="C1939" s="123" t="s">
        <v>73</v>
      </c>
      <c r="F1939" s="205">
        <v>8.5122666666666671</v>
      </c>
      <c r="G1939" s="205">
        <v>46.130033333333337</v>
      </c>
      <c r="H1939" s="123">
        <v>716</v>
      </c>
      <c r="I1939" s="123"/>
      <c r="K1939" s="28" t="s">
        <v>6831</v>
      </c>
      <c r="L1939" s="123" t="s">
        <v>75</v>
      </c>
      <c r="M1939" s="123" t="s">
        <v>74</v>
      </c>
      <c r="Y1939" s="219">
        <v>19.899999999999999</v>
      </c>
      <c r="Z1939" s="172">
        <v>2.5</v>
      </c>
      <c r="AA1939" s="172">
        <v>7</v>
      </c>
      <c r="AB1939" s="5" t="s">
        <v>14</v>
      </c>
      <c r="AD1939" s="5">
        <v>11</v>
      </c>
      <c r="AE1939" s="5">
        <v>1.4</v>
      </c>
    </row>
    <row r="1940" spans="1:32">
      <c r="A1940" s="5">
        <v>1920</v>
      </c>
      <c r="B1940" s="5" t="s">
        <v>37</v>
      </c>
      <c r="C1940" s="123" t="s">
        <v>76</v>
      </c>
      <c r="F1940" s="205">
        <v>8.4910333333333323</v>
      </c>
      <c r="G1940" s="205">
        <v>46.026083333333332</v>
      </c>
      <c r="H1940" s="123">
        <v>557</v>
      </c>
      <c r="I1940" s="123"/>
      <c r="K1940" s="28" t="s">
        <v>6831</v>
      </c>
      <c r="L1940" s="123" t="s">
        <v>70</v>
      </c>
      <c r="M1940" s="123" t="s">
        <v>11</v>
      </c>
      <c r="Y1940" s="219">
        <v>90.6</v>
      </c>
      <c r="Z1940" s="172">
        <v>5</v>
      </c>
      <c r="AA1940" s="172">
        <v>15</v>
      </c>
      <c r="AB1940" s="5" t="s">
        <v>14</v>
      </c>
      <c r="AD1940" s="5">
        <v>21.4</v>
      </c>
      <c r="AE1940" s="5">
        <v>2.2999999999999998</v>
      </c>
    </row>
    <row r="1941" spans="1:32">
      <c r="A1941" s="5">
        <v>1921</v>
      </c>
      <c r="B1941" s="5" t="s">
        <v>38</v>
      </c>
      <c r="C1941" s="123" t="s">
        <v>77</v>
      </c>
      <c r="F1941" s="205">
        <v>8.4931166666666655</v>
      </c>
      <c r="G1941" s="205">
        <v>46.023116666666667</v>
      </c>
      <c r="H1941" s="123">
        <v>723</v>
      </c>
      <c r="I1941" s="123"/>
      <c r="K1941" s="4" t="s">
        <v>2314</v>
      </c>
      <c r="L1941" s="123" t="s">
        <v>786</v>
      </c>
      <c r="M1941" s="123" t="s">
        <v>13</v>
      </c>
      <c r="Y1941" s="219">
        <v>94.1</v>
      </c>
      <c r="Z1941" s="172">
        <v>3.7</v>
      </c>
      <c r="AA1941" s="172">
        <v>25</v>
      </c>
      <c r="AB1941" s="5" t="s">
        <v>14</v>
      </c>
    </row>
    <row r="1942" spans="1:32">
      <c r="A1942" s="5">
        <v>1922</v>
      </c>
      <c r="B1942" s="5" t="s">
        <v>177</v>
      </c>
      <c r="C1942" s="123" t="s">
        <v>78</v>
      </c>
      <c r="F1942" s="205">
        <v>8.4969999999999999</v>
      </c>
      <c r="G1942" s="205">
        <v>46.007016666666665</v>
      </c>
      <c r="H1942" s="123">
        <v>685</v>
      </c>
      <c r="I1942" s="123"/>
      <c r="K1942" s="28" t="s">
        <v>6831</v>
      </c>
      <c r="L1942" s="123" t="s">
        <v>65</v>
      </c>
      <c r="M1942" s="123" t="s">
        <v>13</v>
      </c>
      <c r="Y1942" s="219">
        <v>107.4</v>
      </c>
      <c r="Z1942" s="172">
        <v>5.2</v>
      </c>
      <c r="AA1942" s="172">
        <v>25</v>
      </c>
      <c r="AB1942" s="5" t="s">
        <v>14</v>
      </c>
      <c r="AD1942" s="5">
        <v>39.1</v>
      </c>
      <c r="AE1942" s="5">
        <v>2.8</v>
      </c>
    </row>
    <row r="1943" spans="1:32">
      <c r="A1943" s="5">
        <v>1923</v>
      </c>
      <c r="B1943" s="5" t="s">
        <v>178</v>
      </c>
      <c r="C1943" s="123" t="s">
        <v>79</v>
      </c>
      <c r="F1943" s="205">
        <v>8.4805500000000009</v>
      </c>
      <c r="G1943" s="205">
        <v>45.976683333333334</v>
      </c>
      <c r="H1943" s="123">
        <v>414</v>
      </c>
      <c r="I1943" s="123"/>
      <c r="K1943" s="4" t="s">
        <v>2314</v>
      </c>
      <c r="L1943" s="123" t="s">
        <v>65</v>
      </c>
      <c r="M1943" s="123" t="s">
        <v>13</v>
      </c>
      <c r="Y1943" s="219">
        <v>127.4</v>
      </c>
      <c r="Z1943" s="172">
        <v>11.8</v>
      </c>
      <c r="AA1943" s="172">
        <v>6</v>
      </c>
      <c r="AB1943" s="5" t="s">
        <v>14</v>
      </c>
    </row>
    <row r="1944" spans="1:32">
      <c r="A1944" s="5">
        <v>1924</v>
      </c>
      <c r="B1944" s="5" t="s">
        <v>179</v>
      </c>
      <c r="C1944" s="123" t="s">
        <v>80</v>
      </c>
      <c r="F1944" s="205">
        <v>8.6435499999999994</v>
      </c>
      <c r="G1944" s="205">
        <v>45.988233333333334</v>
      </c>
      <c r="H1944" s="123"/>
      <c r="I1944" s="123"/>
      <c r="K1944" s="28" t="s">
        <v>6831</v>
      </c>
      <c r="L1944" s="123" t="s">
        <v>68</v>
      </c>
      <c r="M1944" s="123" t="s">
        <v>13</v>
      </c>
      <c r="Y1944" s="219">
        <v>225.6</v>
      </c>
      <c r="Z1944" s="172">
        <v>13</v>
      </c>
      <c r="AA1944" s="172">
        <v>24</v>
      </c>
      <c r="AB1944" s="5" t="s">
        <v>14</v>
      </c>
      <c r="AD1944" s="5">
        <v>214.7</v>
      </c>
      <c r="AE1944" s="5">
        <v>19.100000000000001</v>
      </c>
    </row>
    <row r="1945" spans="1:32">
      <c r="A1945" s="5">
        <v>1925</v>
      </c>
      <c r="B1945" s="5" t="s">
        <v>180</v>
      </c>
      <c r="C1945" s="123" t="s">
        <v>81</v>
      </c>
      <c r="F1945" s="205">
        <v>8.4704333333333341</v>
      </c>
      <c r="G1945" s="205">
        <v>45.9587</v>
      </c>
      <c r="H1945" s="123">
        <v>203</v>
      </c>
      <c r="I1945" s="123"/>
      <c r="K1945" s="4" t="s">
        <v>2314</v>
      </c>
      <c r="L1945" s="123" t="s">
        <v>68</v>
      </c>
      <c r="M1945" s="123" t="s">
        <v>13</v>
      </c>
      <c r="Y1945" s="219">
        <v>173</v>
      </c>
      <c r="Z1945" s="172">
        <v>5.9</v>
      </c>
      <c r="AA1945" s="172">
        <v>25</v>
      </c>
      <c r="AB1945" s="5" t="s">
        <v>14</v>
      </c>
    </row>
    <row r="1946" spans="1:32">
      <c r="A1946" s="5">
        <v>1926</v>
      </c>
      <c r="B1946" s="5" t="s">
        <v>181</v>
      </c>
      <c r="C1946" s="123" t="s">
        <v>82</v>
      </c>
      <c r="F1946" s="205">
        <v>8.4188833333333335</v>
      </c>
      <c r="G1946" s="205">
        <v>45.978933333333337</v>
      </c>
      <c r="H1946" s="123"/>
      <c r="I1946" s="123"/>
      <c r="K1946" s="28" t="s">
        <v>6831</v>
      </c>
      <c r="L1946" s="123" t="s">
        <v>70</v>
      </c>
      <c r="M1946" s="123" t="s">
        <v>11</v>
      </c>
      <c r="Y1946" s="219">
        <v>87.9</v>
      </c>
      <c r="Z1946" s="172">
        <v>6</v>
      </c>
      <c r="AA1946" s="172">
        <v>16</v>
      </c>
      <c r="AB1946" s="5" t="s">
        <v>14</v>
      </c>
      <c r="AD1946" s="5">
        <v>20.7</v>
      </c>
      <c r="AE1946" s="5">
        <v>4.2</v>
      </c>
    </row>
    <row r="1947" spans="1:32">
      <c r="A1947" s="5">
        <v>1927</v>
      </c>
      <c r="B1947" s="5" t="s">
        <v>182</v>
      </c>
      <c r="C1947" s="123" t="s">
        <v>83</v>
      </c>
      <c r="F1947" s="205">
        <v>8.3707000000000011</v>
      </c>
      <c r="G1947" s="205">
        <v>45.998683333333332</v>
      </c>
      <c r="H1947" s="123"/>
      <c r="I1947" s="123"/>
      <c r="K1947" s="28"/>
      <c r="L1947" s="123" t="s">
        <v>84</v>
      </c>
      <c r="M1947" s="123" t="s">
        <v>11</v>
      </c>
    </row>
    <row r="1948" spans="1:32">
      <c r="A1948" s="5">
        <v>1928</v>
      </c>
      <c r="B1948" s="5" t="s">
        <v>183</v>
      </c>
      <c r="C1948" s="123" t="s">
        <v>85</v>
      </c>
      <c r="F1948" s="205">
        <v>8.2885333333333335</v>
      </c>
      <c r="G1948" s="205">
        <v>46.01251666666667</v>
      </c>
      <c r="H1948" s="123"/>
      <c r="I1948" s="123"/>
      <c r="K1948" s="4" t="s">
        <v>2314</v>
      </c>
      <c r="L1948" s="123" t="s">
        <v>86</v>
      </c>
      <c r="M1948" s="123">
        <v>0</v>
      </c>
      <c r="Y1948" s="219">
        <v>25.9</v>
      </c>
      <c r="Z1948" s="172">
        <v>1.3</v>
      </c>
      <c r="AA1948" s="172">
        <v>24</v>
      </c>
      <c r="AB1948" s="5" t="s">
        <v>14</v>
      </c>
    </row>
    <row r="1949" spans="1:32">
      <c r="A1949" s="5">
        <v>1929</v>
      </c>
      <c r="B1949" s="5" t="s">
        <v>184</v>
      </c>
      <c r="C1949" s="123" t="s">
        <v>87</v>
      </c>
      <c r="F1949" s="205">
        <v>8.29345</v>
      </c>
      <c r="G1949" s="205">
        <v>46.072416666666669</v>
      </c>
      <c r="H1949" s="123"/>
      <c r="I1949" s="123"/>
      <c r="K1949" s="28" t="s">
        <v>6831</v>
      </c>
      <c r="L1949" s="123" t="s">
        <v>89</v>
      </c>
      <c r="M1949" s="123" t="s">
        <v>88</v>
      </c>
      <c r="Y1949" s="219">
        <v>26.1</v>
      </c>
      <c r="Z1949" s="172">
        <v>1</v>
      </c>
      <c r="AA1949" s="172">
        <v>25</v>
      </c>
      <c r="AB1949" s="5" t="s">
        <v>14</v>
      </c>
      <c r="AD1949" s="5">
        <v>9.3000000000000007</v>
      </c>
      <c r="AE1949" s="5">
        <v>0.9</v>
      </c>
    </row>
    <row r="1950" spans="1:32">
      <c r="A1950" s="5">
        <v>1930</v>
      </c>
      <c r="B1950" s="5" t="s">
        <v>185</v>
      </c>
      <c r="C1950" s="123" t="s">
        <v>90</v>
      </c>
      <c r="F1950" s="205">
        <v>8.4764333333333326</v>
      </c>
      <c r="G1950" s="205">
        <v>45.917449999999995</v>
      </c>
      <c r="H1950" s="123">
        <v>322</v>
      </c>
      <c r="I1950" s="123"/>
      <c r="K1950" s="28" t="s">
        <v>6831</v>
      </c>
      <c r="L1950" s="123" t="s">
        <v>91</v>
      </c>
      <c r="M1950" s="123" t="s">
        <v>13</v>
      </c>
      <c r="Y1950" s="219">
        <v>143.69999999999999</v>
      </c>
      <c r="Z1950" s="172">
        <v>14.1</v>
      </c>
      <c r="AA1950" s="172">
        <v>5</v>
      </c>
      <c r="AB1950" s="5" t="s">
        <v>14</v>
      </c>
      <c r="AD1950" s="5">
        <v>159.1</v>
      </c>
      <c r="AE1950" s="5">
        <v>22.3</v>
      </c>
    </row>
    <row r="1951" spans="1:32">
      <c r="A1951" s="5">
        <v>1931</v>
      </c>
      <c r="B1951" s="5" t="s">
        <v>186</v>
      </c>
      <c r="C1951" s="123" t="s">
        <v>92</v>
      </c>
      <c r="F1951" s="205">
        <v>8.1753166666666655</v>
      </c>
      <c r="G1951" s="205">
        <v>45.908349999999999</v>
      </c>
      <c r="H1951" s="123"/>
      <c r="I1951" s="123"/>
      <c r="K1951" s="28" t="s">
        <v>6831</v>
      </c>
      <c r="L1951" s="123" t="s">
        <v>3204</v>
      </c>
      <c r="M1951" s="123" t="s">
        <v>12</v>
      </c>
      <c r="Y1951" s="219">
        <v>25.6</v>
      </c>
      <c r="Z1951" s="172">
        <v>1.3</v>
      </c>
      <c r="AA1951" s="172">
        <v>25</v>
      </c>
      <c r="AB1951" s="5" t="s">
        <v>14</v>
      </c>
      <c r="AD1951" s="5">
        <v>15.5</v>
      </c>
      <c r="AE1951" s="5">
        <v>1.2</v>
      </c>
      <c r="AF1951" s="5" t="s">
        <v>15</v>
      </c>
    </row>
    <row r="1952" spans="1:32">
      <c r="A1952" s="5">
        <v>1932</v>
      </c>
      <c r="B1952" s="5" t="s">
        <v>187</v>
      </c>
      <c r="C1952" s="123" t="s">
        <v>93</v>
      </c>
      <c r="F1952" s="205">
        <v>8.0599500000000006</v>
      </c>
      <c r="G1952" s="205">
        <v>45.840283333333339</v>
      </c>
      <c r="H1952" s="123"/>
      <c r="I1952" s="123"/>
      <c r="K1952" s="4" t="s">
        <v>2314</v>
      </c>
      <c r="L1952" s="123" t="s">
        <v>65</v>
      </c>
      <c r="M1952" s="123" t="s">
        <v>12</v>
      </c>
      <c r="Y1952" s="219">
        <v>29.5</v>
      </c>
      <c r="Z1952" s="172">
        <v>1.8</v>
      </c>
      <c r="AA1952" s="172">
        <v>10</v>
      </c>
      <c r="AB1952" s="5" t="s">
        <v>14</v>
      </c>
    </row>
    <row r="1953" spans="1:32">
      <c r="A1953" s="5">
        <v>1933</v>
      </c>
      <c r="B1953" s="5" t="s">
        <v>188</v>
      </c>
      <c r="C1953" s="123" t="s">
        <v>94</v>
      </c>
      <c r="F1953" s="205">
        <v>8.0397499999999997</v>
      </c>
      <c r="G1953" s="205">
        <v>45.775649999999999</v>
      </c>
      <c r="H1953" s="123"/>
      <c r="I1953" s="123"/>
      <c r="K1953" s="28"/>
      <c r="L1953" s="123" t="s">
        <v>65</v>
      </c>
      <c r="M1953" s="123" t="s">
        <v>12</v>
      </c>
    </row>
    <row r="1954" spans="1:32">
      <c r="A1954" s="5">
        <v>1934</v>
      </c>
      <c r="B1954" s="5" t="s">
        <v>189</v>
      </c>
      <c r="C1954" s="123" t="s">
        <v>95</v>
      </c>
      <c r="F1954" s="205">
        <v>7.94055</v>
      </c>
      <c r="G1954" s="205">
        <v>45.837383333333335</v>
      </c>
      <c r="H1954" s="123"/>
      <c r="I1954" s="123"/>
      <c r="K1954" s="28" t="s">
        <v>6831</v>
      </c>
      <c r="L1954" s="123" t="s">
        <v>65</v>
      </c>
      <c r="M1954" s="123" t="s">
        <v>12</v>
      </c>
      <c r="Y1954" s="219">
        <v>31.1</v>
      </c>
      <c r="Z1954" s="172">
        <v>1.5</v>
      </c>
      <c r="AA1954" s="172">
        <v>17</v>
      </c>
      <c r="AB1954" s="5" t="s">
        <v>14</v>
      </c>
      <c r="AD1954" s="5">
        <v>16.2</v>
      </c>
      <c r="AE1954" s="5">
        <v>1.3</v>
      </c>
      <c r="AF1954" s="5" t="s">
        <v>15</v>
      </c>
    </row>
    <row r="1955" spans="1:32">
      <c r="A1955" s="5">
        <v>1935</v>
      </c>
      <c r="B1955" s="5" t="s">
        <v>190</v>
      </c>
      <c r="C1955" s="123" t="s">
        <v>96</v>
      </c>
      <c r="F1955" s="205">
        <v>8.2574500000000004</v>
      </c>
      <c r="G1955" s="205">
        <v>45.721016666666671</v>
      </c>
      <c r="H1955" s="123"/>
      <c r="I1955" s="123"/>
      <c r="K1955" s="28" t="s">
        <v>6831</v>
      </c>
      <c r="L1955" s="123" t="s">
        <v>97</v>
      </c>
      <c r="M1955" s="123" t="s">
        <v>13</v>
      </c>
      <c r="Y1955" s="219">
        <v>140.9</v>
      </c>
      <c r="Z1955" s="172">
        <v>5.2</v>
      </c>
      <c r="AA1955" s="172">
        <v>22</v>
      </c>
      <c r="AB1955" s="5" t="s">
        <v>14</v>
      </c>
      <c r="AD1955" s="5">
        <v>138.5</v>
      </c>
      <c r="AE1955" s="5">
        <v>5.9</v>
      </c>
    </row>
    <row r="1956" spans="1:32">
      <c r="A1956" s="5">
        <v>1936</v>
      </c>
      <c r="B1956" s="5" t="s">
        <v>191</v>
      </c>
      <c r="C1956" s="123" t="s">
        <v>98</v>
      </c>
      <c r="F1956" s="205">
        <v>8.1853999999999996</v>
      </c>
      <c r="G1956" s="205">
        <v>45.675750000000001</v>
      </c>
      <c r="H1956" s="123"/>
      <c r="I1956" s="123"/>
      <c r="K1956" s="28" t="s">
        <v>6831</v>
      </c>
      <c r="L1956" s="123" t="s">
        <v>97</v>
      </c>
      <c r="M1956" s="123" t="s">
        <v>13</v>
      </c>
      <c r="Y1956" s="219">
        <v>141.6</v>
      </c>
      <c r="Z1956" s="172">
        <v>7.4</v>
      </c>
      <c r="AA1956" s="172">
        <v>25</v>
      </c>
      <c r="AB1956" s="5" t="s">
        <v>14</v>
      </c>
      <c r="AD1956" s="5">
        <v>139.9</v>
      </c>
      <c r="AE1956" s="5">
        <v>13.6</v>
      </c>
    </row>
    <row r="1957" spans="1:32">
      <c r="A1957" s="5">
        <v>1937</v>
      </c>
      <c r="B1957" s="5" t="s">
        <v>192</v>
      </c>
      <c r="C1957" s="123" t="s">
        <v>99</v>
      </c>
      <c r="F1957" s="205">
        <v>8.0401333333333334</v>
      </c>
      <c r="G1957" s="205">
        <v>45.671766666666663</v>
      </c>
      <c r="H1957" s="123"/>
      <c r="I1957" s="123"/>
      <c r="K1957" s="4" t="s">
        <v>2314</v>
      </c>
      <c r="L1957" s="123" t="s">
        <v>100</v>
      </c>
      <c r="M1957" s="123" t="s">
        <v>12</v>
      </c>
      <c r="Y1957" s="219">
        <v>35.4</v>
      </c>
      <c r="Z1957" s="172">
        <v>2.5</v>
      </c>
      <c r="AA1957" s="172">
        <v>14</v>
      </c>
      <c r="AB1957" s="5" t="s">
        <v>14</v>
      </c>
    </row>
    <row r="1958" spans="1:32">
      <c r="A1958" s="5">
        <v>1938</v>
      </c>
      <c r="B1958" s="5" t="s">
        <v>50</v>
      </c>
      <c r="C1958" s="123" t="s">
        <v>101</v>
      </c>
      <c r="F1958" s="205">
        <v>8.050650000000001</v>
      </c>
      <c r="G1958" s="205">
        <v>45.8202</v>
      </c>
      <c r="H1958" s="123"/>
      <c r="I1958" s="123"/>
      <c r="K1958" s="4" t="s">
        <v>2314</v>
      </c>
      <c r="L1958" s="123" t="s">
        <v>65</v>
      </c>
      <c r="M1958" s="123" t="s">
        <v>12</v>
      </c>
      <c r="Y1958" s="219">
        <v>40.5</v>
      </c>
      <c r="Z1958" s="172">
        <v>2</v>
      </c>
      <c r="AA1958" s="172">
        <v>25</v>
      </c>
      <c r="AB1958" s="5" t="s">
        <v>14</v>
      </c>
    </row>
    <row r="1959" spans="1:32">
      <c r="A1959" s="5">
        <v>1939</v>
      </c>
      <c r="B1959" s="5" t="s">
        <v>51</v>
      </c>
      <c r="C1959" s="123" t="s">
        <v>102</v>
      </c>
      <c r="F1959" s="205">
        <v>8.0071333333333339</v>
      </c>
      <c r="G1959" s="205">
        <v>45.658833333333334</v>
      </c>
      <c r="H1959" s="123"/>
      <c r="I1959" s="123"/>
      <c r="K1959" s="4" t="s">
        <v>2314</v>
      </c>
      <c r="L1959" s="123" t="s">
        <v>103</v>
      </c>
      <c r="M1959" s="123" t="s">
        <v>12</v>
      </c>
    </row>
    <row r="1960" spans="1:32">
      <c r="A1960" s="5">
        <v>1940</v>
      </c>
      <c r="B1960" s="5" t="s">
        <v>5702</v>
      </c>
      <c r="C1960" s="123" t="s">
        <v>104</v>
      </c>
      <c r="F1960" s="205">
        <v>7.8851666666666658</v>
      </c>
      <c r="G1960" s="205">
        <v>45.509633333333333</v>
      </c>
      <c r="H1960" s="123"/>
      <c r="I1960" s="123"/>
      <c r="K1960" s="28" t="s">
        <v>6831</v>
      </c>
      <c r="L1960" s="123" t="s">
        <v>105</v>
      </c>
      <c r="M1960" s="123" t="s">
        <v>3785</v>
      </c>
      <c r="Y1960" s="219">
        <v>122.8</v>
      </c>
      <c r="Z1960" s="172">
        <v>11.5</v>
      </c>
      <c r="AA1960" s="172">
        <v>4</v>
      </c>
      <c r="AB1960" s="5" t="s">
        <v>14</v>
      </c>
      <c r="AD1960" s="5">
        <v>27.4</v>
      </c>
      <c r="AE1960" s="5">
        <v>2.5</v>
      </c>
    </row>
    <row r="1961" spans="1:32">
      <c r="A1961" s="5">
        <v>1941</v>
      </c>
      <c r="B1961" s="5" t="s">
        <v>5703</v>
      </c>
      <c r="C1961" s="123" t="s">
        <v>106</v>
      </c>
      <c r="F1961" s="205">
        <v>7.6724666666666668</v>
      </c>
      <c r="G1961" s="205">
        <v>45.673349999999999</v>
      </c>
      <c r="H1961" s="123"/>
      <c r="I1961" s="123"/>
      <c r="K1961" s="4" t="s">
        <v>2314</v>
      </c>
      <c r="L1961" s="123" t="s">
        <v>107</v>
      </c>
      <c r="M1961" s="123" t="s">
        <v>88</v>
      </c>
    </row>
    <row r="1962" spans="1:32">
      <c r="A1962" s="5">
        <v>1942</v>
      </c>
      <c r="B1962" s="5" t="s">
        <v>5704</v>
      </c>
      <c r="C1962" s="123" t="s">
        <v>108</v>
      </c>
      <c r="F1962" s="205">
        <v>7.7542499999999999</v>
      </c>
      <c r="G1962" s="205">
        <v>45.601683333333334</v>
      </c>
      <c r="H1962" s="123"/>
      <c r="I1962" s="123"/>
      <c r="K1962" s="28" t="s">
        <v>6831</v>
      </c>
      <c r="L1962" s="123" t="s">
        <v>100</v>
      </c>
      <c r="M1962" s="123" t="s">
        <v>12</v>
      </c>
      <c r="Y1962" s="219">
        <v>43.7</v>
      </c>
      <c r="Z1962" s="172">
        <v>4</v>
      </c>
      <c r="AA1962" s="172">
        <v>15</v>
      </c>
      <c r="AB1962" s="5" t="s">
        <v>14</v>
      </c>
      <c r="AD1962" s="5">
        <v>13.7</v>
      </c>
      <c r="AE1962" s="5">
        <v>2.2999999999999998</v>
      </c>
    </row>
    <row r="1963" spans="1:32">
      <c r="A1963" s="5">
        <v>1943</v>
      </c>
      <c r="B1963" s="5" t="s">
        <v>5705</v>
      </c>
      <c r="C1963" s="123" t="s">
        <v>109</v>
      </c>
      <c r="F1963" s="205">
        <v>7.7725</v>
      </c>
      <c r="G1963" s="205">
        <v>45.489966666666668</v>
      </c>
      <c r="H1963" s="123"/>
      <c r="I1963" s="123"/>
      <c r="K1963" s="28"/>
      <c r="L1963" s="123" t="s">
        <v>110</v>
      </c>
      <c r="M1963" s="123" t="s">
        <v>12</v>
      </c>
      <c r="Y1963" s="219">
        <v>38.6</v>
      </c>
      <c r="Z1963" s="172">
        <v>1.2</v>
      </c>
      <c r="AA1963" s="172">
        <v>25</v>
      </c>
      <c r="AB1963" s="5" t="s">
        <v>14</v>
      </c>
      <c r="AD1963" s="5">
        <v>24.1</v>
      </c>
      <c r="AE1963" s="5">
        <v>1.4</v>
      </c>
    </row>
    <row r="1964" spans="1:32">
      <c r="A1964" s="5">
        <v>1944</v>
      </c>
      <c r="B1964" s="5" t="s">
        <v>5706</v>
      </c>
      <c r="C1964" s="123" t="s">
        <v>111</v>
      </c>
      <c r="F1964" s="205"/>
      <c r="G1964" s="205"/>
      <c r="H1964" s="123"/>
      <c r="K1964" s="28" t="s">
        <v>6646</v>
      </c>
      <c r="L1964" s="123"/>
      <c r="M1964" s="123" t="s">
        <v>11</v>
      </c>
      <c r="AD1964" s="5">
        <v>17.2</v>
      </c>
      <c r="AE1964" s="5">
        <v>3.1</v>
      </c>
    </row>
    <row r="1965" spans="1:32">
      <c r="A1965" s="5">
        <v>1945</v>
      </c>
      <c r="B1965" s="5" t="s">
        <v>5707</v>
      </c>
      <c r="C1965" s="123" t="s">
        <v>112</v>
      </c>
      <c r="F1965" s="205"/>
      <c r="G1965" s="205"/>
      <c r="H1965" s="123"/>
      <c r="K1965" s="28" t="s">
        <v>6646</v>
      </c>
      <c r="L1965" s="123"/>
      <c r="M1965" s="123" t="s">
        <v>11</v>
      </c>
      <c r="AD1965" s="5">
        <v>34.5</v>
      </c>
      <c r="AE1965" s="5">
        <v>4.0999999999999996</v>
      </c>
    </row>
    <row r="1966" spans="1:32">
      <c r="A1966" s="5">
        <v>1946</v>
      </c>
      <c r="B1966" s="5" t="s">
        <v>5708</v>
      </c>
      <c r="C1966" s="123" t="s">
        <v>113</v>
      </c>
      <c r="F1966" s="205"/>
      <c r="G1966" s="205"/>
      <c r="H1966" s="123"/>
      <c r="K1966" s="28" t="s">
        <v>6646</v>
      </c>
      <c r="L1966" s="123"/>
      <c r="M1966" s="123" t="s">
        <v>11</v>
      </c>
      <c r="AD1966" s="5">
        <v>73.400000000000006</v>
      </c>
      <c r="AE1966" s="5">
        <v>12</v>
      </c>
    </row>
    <row r="1967" spans="1:32">
      <c r="A1967" s="5">
        <v>1947</v>
      </c>
      <c r="B1967" s="5" t="s">
        <v>5709</v>
      </c>
      <c r="C1967" s="123" t="s">
        <v>114</v>
      </c>
      <c r="F1967" s="205"/>
      <c r="G1967" s="205"/>
      <c r="H1967" s="123"/>
      <c r="K1967" s="28" t="s">
        <v>6646</v>
      </c>
      <c r="L1967" s="123"/>
      <c r="M1967" s="123" t="s">
        <v>13</v>
      </c>
      <c r="AD1967" s="5">
        <v>149.1</v>
      </c>
      <c r="AE1967" s="5">
        <v>3.4</v>
      </c>
    </row>
    <row r="1968" spans="1:32">
      <c r="A1968" s="5">
        <v>1948</v>
      </c>
      <c r="B1968" s="5" t="s">
        <v>5710</v>
      </c>
      <c r="C1968" s="123" t="s">
        <v>115</v>
      </c>
      <c r="F1968" s="205"/>
      <c r="G1968" s="205"/>
      <c r="H1968" s="123"/>
      <c r="K1968" s="28" t="s">
        <v>6646</v>
      </c>
      <c r="L1968" s="123"/>
      <c r="M1968" s="123" t="s">
        <v>11</v>
      </c>
      <c r="AD1968" s="5">
        <v>17.7</v>
      </c>
      <c r="AE1968" s="5">
        <v>0.7</v>
      </c>
    </row>
    <row r="1969" spans="1:31">
      <c r="A1969" s="5">
        <v>1949</v>
      </c>
      <c r="B1969" s="5" t="s">
        <v>5711</v>
      </c>
      <c r="C1969" s="123" t="s">
        <v>116</v>
      </c>
      <c r="F1969" s="205"/>
      <c r="G1969" s="205"/>
      <c r="H1969" s="123"/>
      <c r="K1969" s="28" t="s">
        <v>6831</v>
      </c>
      <c r="L1969" s="123"/>
      <c r="M1969" s="123" t="s">
        <v>11</v>
      </c>
      <c r="Y1969" s="219">
        <v>32.9</v>
      </c>
      <c r="Z1969" s="172">
        <v>1.3</v>
      </c>
      <c r="AA1969" s="172">
        <v>25</v>
      </c>
      <c r="AB1969" s="5" t="s">
        <v>14</v>
      </c>
      <c r="AD1969" s="5">
        <v>18.100000000000001</v>
      </c>
      <c r="AE1969" s="5">
        <v>1.2</v>
      </c>
    </row>
    <row r="1970" spans="1:31">
      <c r="A1970" s="5">
        <v>1950</v>
      </c>
      <c r="B1970" s="5" t="s">
        <v>5839</v>
      </c>
      <c r="C1970" s="123" t="s">
        <v>117</v>
      </c>
      <c r="F1970" s="205"/>
      <c r="G1970" s="205"/>
      <c r="H1970" s="123"/>
      <c r="K1970" s="28" t="s">
        <v>6646</v>
      </c>
      <c r="L1970" s="123"/>
      <c r="M1970" s="123" t="s">
        <v>11</v>
      </c>
      <c r="AD1970" s="5">
        <v>20.8</v>
      </c>
      <c r="AE1970" s="5">
        <v>1.5</v>
      </c>
    </row>
    <row r="1971" spans="1:31">
      <c r="A1971" s="5">
        <v>1951</v>
      </c>
      <c r="B1971" s="5" t="s">
        <v>5840</v>
      </c>
      <c r="C1971" s="123" t="s">
        <v>118</v>
      </c>
      <c r="F1971" s="205">
        <v>8.2579833333333337</v>
      </c>
      <c r="G1971" s="205">
        <v>45.739983333333335</v>
      </c>
      <c r="H1971" s="123">
        <v>376</v>
      </c>
      <c r="K1971" s="28" t="s">
        <v>6646</v>
      </c>
      <c r="L1971" s="123" t="s">
        <v>70</v>
      </c>
      <c r="M1971" s="123" t="s">
        <v>11</v>
      </c>
      <c r="AD1971" s="5">
        <v>132.6</v>
      </c>
      <c r="AE1971" s="5">
        <v>13.1</v>
      </c>
    </row>
    <row r="1972" spans="1:31">
      <c r="A1972" s="5">
        <v>1952</v>
      </c>
      <c r="B1972" s="5" t="s">
        <v>5841</v>
      </c>
      <c r="C1972" s="123" t="s">
        <v>119</v>
      </c>
      <c r="F1972" s="205">
        <v>8.1746666666666652</v>
      </c>
      <c r="G1972" s="205">
        <v>45.901899999999998</v>
      </c>
      <c r="H1972" s="123">
        <v>984</v>
      </c>
      <c r="K1972" s="28" t="s">
        <v>6646</v>
      </c>
      <c r="L1972" s="123" t="s">
        <v>3204</v>
      </c>
      <c r="M1972" s="123" t="s">
        <v>12</v>
      </c>
      <c r="AD1972" s="5">
        <v>14</v>
      </c>
      <c r="AE1972" s="5">
        <v>0.9</v>
      </c>
    </row>
    <row r="1973" spans="1:31">
      <c r="A1973" s="5">
        <v>1953</v>
      </c>
      <c r="B1973" s="5" t="s">
        <v>5842</v>
      </c>
      <c r="C1973" s="123" t="s">
        <v>120</v>
      </c>
      <c r="F1973" s="205">
        <v>8.4513833333333324</v>
      </c>
      <c r="G1973" s="205">
        <v>45.87435</v>
      </c>
      <c r="H1973" s="123">
        <v>1421</v>
      </c>
      <c r="K1973" s="28" t="s">
        <v>6646</v>
      </c>
      <c r="L1973" s="123" t="s">
        <v>91</v>
      </c>
      <c r="M1973" s="123" t="s">
        <v>13</v>
      </c>
      <c r="AD1973" s="5">
        <v>220.3</v>
      </c>
      <c r="AE1973" s="5">
        <v>17.100000000000001</v>
      </c>
    </row>
    <row r="1974" spans="1:31">
      <c r="A1974" s="5">
        <v>1954</v>
      </c>
      <c r="B1974" s="5" t="s">
        <v>5843</v>
      </c>
      <c r="C1974" s="123" t="s">
        <v>121</v>
      </c>
      <c r="F1974" s="205">
        <v>8.4559833333333323</v>
      </c>
      <c r="G1974" s="205">
        <v>45.871699999999997</v>
      </c>
      <c r="H1974" s="123">
        <v>1297</v>
      </c>
      <c r="K1974" s="28" t="s">
        <v>6646</v>
      </c>
      <c r="L1974" s="123" t="s">
        <v>68</v>
      </c>
      <c r="M1974" s="123" t="s">
        <v>13</v>
      </c>
      <c r="AD1974" s="5">
        <v>214.5</v>
      </c>
      <c r="AE1974" s="5">
        <v>12</v>
      </c>
    </row>
    <row r="1975" spans="1:31">
      <c r="A1975" s="5">
        <v>1955</v>
      </c>
      <c r="B1975" s="5" t="s">
        <v>5844</v>
      </c>
      <c r="C1975" s="123" t="s">
        <v>122</v>
      </c>
      <c r="F1975" s="205">
        <v>8.5385333333333335</v>
      </c>
      <c r="G1975" s="205">
        <v>45.8429</v>
      </c>
      <c r="H1975" s="123">
        <v>466</v>
      </c>
      <c r="K1975" s="28" t="s">
        <v>6646</v>
      </c>
      <c r="L1975" s="123" t="s">
        <v>68</v>
      </c>
      <c r="M1975" s="123" t="s">
        <v>13</v>
      </c>
      <c r="AD1975" s="5">
        <v>198.4</v>
      </c>
      <c r="AE1975" s="5">
        <v>12.8</v>
      </c>
    </row>
    <row r="1976" spans="1:31">
      <c r="A1976" s="5">
        <v>1956</v>
      </c>
      <c r="B1976" s="5" t="s">
        <v>5845</v>
      </c>
      <c r="C1976" s="123" t="s">
        <v>123</v>
      </c>
      <c r="F1976" s="205">
        <v>8.5397499999999997</v>
      </c>
      <c r="G1976" s="205">
        <v>45.771283333333329</v>
      </c>
      <c r="H1976" s="123">
        <v>193</v>
      </c>
      <c r="K1976" s="28" t="s">
        <v>6646</v>
      </c>
      <c r="L1976" s="123" t="s">
        <v>124</v>
      </c>
      <c r="M1976" s="123" t="s">
        <v>13</v>
      </c>
      <c r="AD1976" s="5">
        <v>227.8</v>
      </c>
      <c r="AE1976" s="5">
        <v>50.3</v>
      </c>
    </row>
    <row r="1977" spans="1:31">
      <c r="A1977" s="5">
        <v>1957</v>
      </c>
      <c r="B1977" s="5" t="s">
        <v>5846</v>
      </c>
      <c r="C1977" s="123" t="s">
        <v>6027</v>
      </c>
      <c r="F1977" s="205">
        <v>14.518053999999999</v>
      </c>
      <c r="G1977" s="205">
        <v>47.330418000000002</v>
      </c>
      <c r="H1977" s="6">
        <v>1680</v>
      </c>
      <c r="K1977" s="4" t="s">
        <v>2038</v>
      </c>
      <c r="L1977" s="123" t="s">
        <v>1261</v>
      </c>
      <c r="P1977" s="9">
        <v>44.4</v>
      </c>
      <c r="Q1977" s="123">
        <v>6.4</v>
      </c>
      <c r="R1977" s="123">
        <v>22</v>
      </c>
      <c r="S1977" s="4" t="s">
        <v>6110</v>
      </c>
      <c r="T1977" s="123">
        <v>12.85</v>
      </c>
      <c r="V1977" s="123">
        <v>0.73</v>
      </c>
      <c r="W1977" s="123">
        <v>80</v>
      </c>
      <c r="X1977" s="123">
        <v>1.57</v>
      </c>
    </row>
    <row r="1978" spans="1:31">
      <c r="A1978" s="5">
        <v>1958</v>
      </c>
      <c r="B1978" s="5" t="s">
        <v>5847</v>
      </c>
      <c r="C1978" s="123" t="s">
        <v>6028</v>
      </c>
      <c r="F1978" s="205">
        <v>14.514227999999999</v>
      </c>
      <c r="G1978" s="205">
        <v>47.325426999999998</v>
      </c>
      <c r="H1978" s="6">
        <v>1362</v>
      </c>
      <c r="K1978" s="4" t="s">
        <v>2038</v>
      </c>
      <c r="L1978" s="123" t="s">
        <v>1261</v>
      </c>
      <c r="P1978" s="9">
        <v>42.4</v>
      </c>
      <c r="Q1978" s="123">
        <v>4.2</v>
      </c>
      <c r="R1978" s="123">
        <v>21</v>
      </c>
      <c r="S1978" s="4" t="s">
        <v>6110</v>
      </c>
      <c r="T1978" s="65"/>
      <c r="V1978" s="123"/>
      <c r="W1978" s="123"/>
      <c r="X1978" s="123">
        <v>1.58</v>
      </c>
    </row>
    <row r="1979" spans="1:31">
      <c r="A1979" s="5">
        <v>1959</v>
      </c>
      <c r="B1979" s="5" t="s">
        <v>5848</v>
      </c>
      <c r="C1979" s="123" t="s">
        <v>6029</v>
      </c>
      <c r="F1979" s="205">
        <v>14.541166</v>
      </c>
      <c r="G1979" s="205">
        <v>47.342346999999997</v>
      </c>
      <c r="H1979" s="6">
        <v>2301</v>
      </c>
      <c r="K1979" s="4" t="s">
        <v>856</v>
      </c>
      <c r="L1979" s="123" t="s">
        <v>1836</v>
      </c>
      <c r="N1979" s="65">
        <v>38.200000000000003</v>
      </c>
      <c r="O1979" s="5">
        <v>0.6</v>
      </c>
      <c r="P1979" s="9">
        <v>48.5</v>
      </c>
      <c r="Q1979" s="123">
        <v>7.4</v>
      </c>
      <c r="R1979" s="123">
        <v>22</v>
      </c>
      <c r="S1979" s="4" t="s">
        <v>6110</v>
      </c>
      <c r="T1979" s="123">
        <v>12.55</v>
      </c>
      <c r="V1979" s="123">
        <v>1.0900000000000001</v>
      </c>
      <c r="W1979" s="123">
        <v>50</v>
      </c>
      <c r="X1979" s="123">
        <v>1.59</v>
      </c>
    </row>
    <row r="1980" spans="1:31">
      <c r="A1980" s="5">
        <v>1960</v>
      </c>
      <c r="B1980" s="5" t="s">
        <v>5849</v>
      </c>
      <c r="C1980" s="123" t="s">
        <v>6030</v>
      </c>
      <c r="F1980" s="205">
        <v>14.520842</v>
      </c>
      <c r="G1980" s="205">
        <v>47.335501999999998</v>
      </c>
      <c r="H1980" s="6">
        <v>1912</v>
      </c>
      <c r="K1980" s="4" t="s">
        <v>2038</v>
      </c>
      <c r="L1980" s="123" t="s">
        <v>1261</v>
      </c>
      <c r="P1980" s="9">
        <v>46.3</v>
      </c>
      <c r="Q1980" s="123">
        <v>4</v>
      </c>
      <c r="R1980" s="123">
        <v>22</v>
      </c>
      <c r="S1980" s="4" t="s">
        <v>6110</v>
      </c>
      <c r="T1980" s="123">
        <v>12.99</v>
      </c>
      <c r="V1980" s="123">
        <v>0.67</v>
      </c>
      <c r="W1980" s="123">
        <v>74</v>
      </c>
      <c r="X1980" s="123">
        <v>1.59</v>
      </c>
    </row>
    <row r="1981" spans="1:31" ht="15.6">
      <c r="A1981" s="5">
        <v>1961</v>
      </c>
      <c r="B1981" s="5" t="s">
        <v>5850</v>
      </c>
      <c r="C1981" s="135" t="s">
        <v>6031</v>
      </c>
      <c r="F1981" s="206">
        <v>14.515253</v>
      </c>
      <c r="G1981" s="206">
        <v>47.324057000000003</v>
      </c>
      <c r="H1981" s="6">
        <v>1287</v>
      </c>
      <c r="K1981" s="4" t="s">
        <v>856</v>
      </c>
      <c r="L1981" s="135" t="s">
        <v>1261</v>
      </c>
      <c r="N1981" s="65">
        <v>38.799999999999997</v>
      </c>
      <c r="O1981" s="5">
        <v>5.2</v>
      </c>
      <c r="P1981" s="9">
        <v>40.9</v>
      </c>
      <c r="Q1981" s="135">
        <v>5.9</v>
      </c>
      <c r="R1981" s="135">
        <v>22</v>
      </c>
      <c r="S1981" s="4" t="s">
        <v>6110</v>
      </c>
      <c r="T1981" s="135">
        <v>12.62</v>
      </c>
      <c r="V1981" s="135">
        <v>1.1100000000000001</v>
      </c>
      <c r="W1981" s="135">
        <v>23</v>
      </c>
      <c r="X1981" s="135">
        <v>1.59</v>
      </c>
    </row>
    <row r="1982" spans="1:31">
      <c r="A1982" s="5">
        <v>1962</v>
      </c>
      <c r="B1982" s="5" t="s">
        <v>5851</v>
      </c>
      <c r="C1982" s="123" t="s">
        <v>6032</v>
      </c>
      <c r="F1982" s="205">
        <v>14.069737999999999</v>
      </c>
      <c r="G1982" s="205">
        <v>47.195900999999999</v>
      </c>
      <c r="H1982" s="6">
        <v>1540</v>
      </c>
      <c r="K1982" s="4" t="s">
        <v>856</v>
      </c>
      <c r="L1982" s="123" t="s">
        <v>1836</v>
      </c>
      <c r="N1982" s="65">
        <v>5.7</v>
      </c>
      <c r="O1982" s="5">
        <v>0.9</v>
      </c>
      <c r="P1982" s="9">
        <v>14.1</v>
      </c>
      <c r="Q1982" s="123">
        <v>2.1</v>
      </c>
      <c r="R1982" s="123">
        <v>20</v>
      </c>
      <c r="S1982" s="4" t="s">
        <v>6110</v>
      </c>
      <c r="T1982" s="65"/>
      <c r="V1982" s="123"/>
      <c r="W1982" s="123"/>
      <c r="X1982" s="123">
        <v>1.61</v>
      </c>
    </row>
    <row r="1983" spans="1:31">
      <c r="A1983" s="5">
        <v>1963</v>
      </c>
      <c r="B1983" s="5" t="s">
        <v>5852</v>
      </c>
      <c r="C1983" s="123" t="s">
        <v>6033</v>
      </c>
      <c r="F1983" s="205">
        <v>14.070178</v>
      </c>
      <c r="G1983" s="205">
        <v>47.188713999999997</v>
      </c>
      <c r="H1983" s="6">
        <v>1228</v>
      </c>
      <c r="K1983" s="4" t="s">
        <v>2038</v>
      </c>
      <c r="L1983" s="123" t="s">
        <v>1836</v>
      </c>
      <c r="P1983" s="9">
        <v>14.8</v>
      </c>
      <c r="Q1983" s="123">
        <v>2</v>
      </c>
      <c r="R1983" s="123">
        <v>20</v>
      </c>
      <c r="S1983" s="4" t="s">
        <v>6110</v>
      </c>
      <c r="T1983" s="123">
        <v>13.76</v>
      </c>
      <c r="V1983" s="123">
        <v>0.77</v>
      </c>
      <c r="W1983" s="123">
        <v>65</v>
      </c>
      <c r="X1983" s="123">
        <v>1.6</v>
      </c>
    </row>
    <row r="1984" spans="1:31">
      <c r="A1984" s="5">
        <v>1964</v>
      </c>
      <c r="B1984" s="5" t="s">
        <v>5853</v>
      </c>
      <c r="C1984" s="123" t="s">
        <v>6034</v>
      </c>
      <c r="F1984" s="205">
        <v>14.064759</v>
      </c>
      <c r="G1984" s="205">
        <v>47.222788000000001</v>
      </c>
      <c r="H1984" s="6">
        <v>2283</v>
      </c>
      <c r="K1984" s="4" t="s">
        <v>856</v>
      </c>
      <c r="L1984" s="123" t="s">
        <v>1836</v>
      </c>
      <c r="N1984" s="65">
        <v>6.3</v>
      </c>
      <c r="O1984" s="5">
        <v>0.3</v>
      </c>
      <c r="P1984" s="9">
        <v>15.9</v>
      </c>
      <c r="Q1984" s="123">
        <v>2.2999999999999998</v>
      </c>
      <c r="R1984" s="123">
        <v>20</v>
      </c>
      <c r="S1984" s="4" t="s">
        <v>6110</v>
      </c>
      <c r="T1984" s="65"/>
      <c r="V1984" s="123"/>
      <c r="W1984" s="123"/>
      <c r="X1984" s="123">
        <v>1.56</v>
      </c>
    </row>
    <row r="1985" spans="1:28">
      <c r="A1985" s="5">
        <v>1965</v>
      </c>
      <c r="B1985" s="5" t="s">
        <v>5854</v>
      </c>
      <c r="C1985" s="123" t="s">
        <v>6035</v>
      </c>
      <c r="F1985" s="205">
        <v>14.070576000000001</v>
      </c>
      <c r="G1985" s="205">
        <v>47.209907000000001</v>
      </c>
      <c r="H1985" s="6">
        <v>1920</v>
      </c>
      <c r="K1985" s="4" t="s">
        <v>856</v>
      </c>
      <c r="L1985" s="123" t="s">
        <v>1261</v>
      </c>
      <c r="N1985" s="65">
        <v>6.1</v>
      </c>
      <c r="O1985" s="5">
        <v>0.3</v>
      </c>
      <c r="P1985" s="9">
        <v>15.2</v>
      </c>
      <c r="Q1985" s="123">
        <v>2.1</v>
      </c>
      <c r="R1985" s="123">
        <v>20</v>
      </c>
      <c r="S1985" s="4" t="s">
        <v>6110</v>
      </c>
      <c r="T1985" s="123">
        <v>13.66</v>
      </c>
      <c r="V1985" s="123">
        <v>0.78</v>
      </c>
      <c r="W1985" s="123">
        <v>55</v>
      </c>
      <c r="X1985" s="123">
        <v>1.56</v>
      </c>
    </row>
    <row r="1986" spans="1:28">
      <c r="A1986" s="5">
        <v>1966</v>
      </c>
      <c r="B1986" s="5" t="s">
        <v>5855</v>
      </c>
      <c r="C1986" s="123" t="s">
        <v>6036</v>
      </c>
      <c r="F1986" s="205">
        <v>14.049588</v>
      </c>
      <c r="G1986" s="205">
        <v>47.234757000000002</v>
      </c>
      <c r="H1986" s="6">
        <v>2450</v>
      </c>
      <c r="K1986" s="4" t="s">
        <v>856</v>
      </c>
      <c r="L1986" s="123" t="s">
        <v>1261</v>
      </c>
      <c r="N1986" s="65">
        <v>6.6</v>
      </c>
      <c r="O1986" s="4">
        <v>0.5</v>
      </c>
      <c r="P1986" s="9">
        <v>16.899999999999999</v>
      </c>
      <c r="Q1986" s="123">
        <v>2.6</v>
      </c>
      <c r="R1986" s="123">
        <v>20</v>
      </c>
      <c r="S1986" s="4" t="s">
        <v>6110</v>
      </c>
      <c r="T1986" s="65"/>
      <c r="V1986" s="123"/>
      <c r="W1986" s="123"/>
      <c r="X1986" s="123">
        <v>1.58</v>
      </c>
    </row>
    <row r="1987" spans="1:28">
      <c r="A1987" s="5">
        <v>1967</v>
      </c>
      <c r="B1987" s="5" t="s">
        <v>5856</v>
      </c>
      <c r="C1987" s="123" t="s">
        <v>6037</v>
      </c>
      <c r="F1987" s="205">
        <v>14.149450999999999</v>
      </c>
      <c r="G1987" s="205">
        <v>47.244726</v>
      </c>
      <c r="H1987" s="6">
        <v>2350</v>
      </c>
      <c r="K1987" s="4" t="s">
        <v>2038</v>
      </c>
      <c r="L1987" s="123" t="s">
        <v>1836</v>
      </c>
      <c r="P1987" s="9">
        <v>15.9</v>
      </c>
      <c r="Q1987" s="123">
        <v>2.5</v>
      </c>
      <c r="R1987" s="123">
        <v>20</v>
      </c>
      <c r="S1987" s="4" t="s">
        <v>6110</v>
      </c>
      <c r="T1987" s="65"/>
      <c r="V1987" s="123"/>
      <c r="W1987" s="123"/>
      <c r="X1987" s="123">
        <v>1.58</v>
      </c>
    </row>
    <row r="1988" spans="1:28">
      <c r="A1988" s="5">
        <v>1968</v>
      </c>
      <c r="B1988" s="5" t="s">
        <v>5857</v>
      </c>
      <c r="C1988" s="123" t="s">
        <v>6038</v>
      </c>
      <c r="F1988" s="205">
        <v>14.148289</v>
      </c>
      <c r="G1988" s="205">
        <v>47.233173000000001</v>
      </c>
      <c r="H1988" s="6">
        <v>2091</v>
      </c>
      <c r="K1988" s="4" t="s">
        <v>2038</v>
      </c>
      <c r="L1988" s="123" t="s">
        <v>1836</v>
      </c>
      <c r="P1988" s="9">
        <v>15</v>
      </c>
      <c r="Q1988" s="123">
        <v>2.6</v>
      </c>
      <c r="R1988" s="123">
        <v>20</v>
      </c>
      <c r="S1988" s="4" t="s">
        <v>6110</v>
      </c>
      <c r="T1988" s="123">
        <v>13.72</v>
      </c>
      <c r="V1988" s="123">
        <v>0.91</v>
      </c>
      <c r="W1988" s="123">
        <v>67</v>
      </c>
      <c r="X1988" s="123">
        <v>1.6</v>
      </c>
    </row>
    <row r="1989" spans="1:28">
      <c r="A1989" s="5">
        <v>1969</v>
      </c>
      <c r="B1989" s="5" t="s">
        <v>5858</v>
      </c>
      <c r="C1989" s="123" t="s">
        <v>6039</v>
      </c>
      <c r="F1989" s="205">
        <v>14.150686</v>
      </c>
      <c r="G1989" s="205">
        <v>47.219988999999998</v>
      </c>
      <c r="H1989" s="6">
        <v>1650</v>
      </c>
      <c r="K1989" s="4" t="s">
        <v>2038</v>
      </c>
      <c r="L1989" s="123" t="s">
        <v>1836</v>
      </c>
      <c r="P1989" s="9">
        <v>14.3</v>
      </c>
      <c r="Q1989" s="123">
        <v>2.5</v>
      </c>
      <c r="R1989" s="123">
        <v>20</v>
      </c>
      <c r="S1989" s="4" t="s">
        <v>6110</v>
      </c>
      <c r="T1989" s="65"/>
      <c r="V1989" s="123"/>
      <c r="W1989" s="123"/>
      <c r="X1989" s="123">
        <v>1.64</v>
      </c>
    </row>
    <row r="1990" spans="1:28">
      <c r="A1990" s="5">
        <v>1970</v>
      </c>
      <c r="B1990" s="5" t="s">
        <v>5859</v>
      </c>
      <c r="C1990" s="123" t="s">
        <v>6040</v>
      </c>
      <c r="F1990" s="205">
        <v>14.157098</v>
      </c>
      <c r="G1990" s="205">
        <v>47.213406999999997</v>
      </c>
      <c r="H1990" s="6">
        <v>1369</v>
      </c>
      <c r="K1990" s="4" t="s">
        <v>2038</v>
      </c>
      <c r="L1990" s="123" t="s">
        <v>1836</v>
      </c>
      <c r="P1990" s="9">
        <v>13.9</v>
      </c>
      <c r="Q1990" s="123">
        <v>2.4</v>
      </c>
      <c r="R1990" s="123">
        <v>20</v>
      </c>
      <c r="S1990" s="4" t="s">
        <v>6110</v>
      </c>
      <c r="T1990" s="123">
        <v>13.75</v>
      </c>
      <c r="V1990" s="123">
        <v>1.01</v>
      </c>
      <c r="W1990" s="123">
        <v>50</v>
      </c>
      <c r="X1990" s="123">
        <v>1.57</v>
      </c>
    </row>
    <row r="1991" spans="1:28" ht="15">
      <c r="A1991" s="5">
        <v>1977</v>
      </c>
      <c r="B1991" s="5" t="s">
        <v>5860</v>
      </c>
      <c r="C1991" s="123" t="s">
        <v>6537</v>
      </c>
      <c r="F1991" s="207">
        <v>8.0379703990000007</v>
      </c>
      <c r="G1991" s="208">
        <v>46.215838910000002</v>
      </c>
      <c r="H1991" s="139">
        <v>1641</v>
      </c>
      <c r="K1991" s="4" t="s">
        <v>2037</v>
      </c>
      <c r="P1991" s="138">
        <v>3.2</v>
      </c>
      <c r="Q1991" s="138">
        <v>0.8</v>
      </c>
      <c r="R1991" s="123">
        <v>40</v>
      </c>
      <c r="S1991" s="141" t="s">
        <v>6115</v>
      </c>
      <c r="Y1991" s="177">
        <v>11.4</v>
      </c>
      <c r="Z1991" s="177">
        <v>0.9</v>
      </c>
      <c r="AA1991" s="134">
        <v>30</v>
      </c>
      <c r="AB1991" s="141" t="s">
        <v>6115</v>
      </c>
    </row>
    <row r="1992" spans="1:28" ht="15">
      <c r="A1992" s="5">
        <v>1978</v>
      </c>
      <c r="B1992" s="5" t="s">
        <v>5861</v>
      </c>
      <c r="C1992" s="123" t="s">
        <v>6538</v>
      </c>
      <c r="F1992" s="209">
        <v>7.8767620589999998</v>
      </c>
      <c r="G1992" s="210">
        <v>46.251273996999998</v>
      </c>
      <c r="H1992" s="138">
        <v>703</v>
      </c>
      <c r="K1992" s="4" t="s">
        <v>2314</v>
      </c>
      <c r="R1992" s="123"/>
      <c r="Y1992" s="178">
        <v>19.899999999999999</v>
      </c>
      <c r="Z1992" s="178">
        <v>1.6</v>
      </c>
      <c r="AA1992" s="134">
        <v>20</v>
      </c>
      <c r="AB1992" s="140" t="s">
        <v>6115</v>
      </c>
    </row>
    <row r="1993" spans="1:28" ht="15">
      <c r="A1993" s="5">
        <v>1979</v>
      </c>
      <c r="B1993" s="5" t="s">
        <v>5862</v>
      </c>
      <c r="C1993" s="123" t="s">
        <v>6539</v>
      </c>
      <c r="F1993" s="207">
        <v>7.8873762459999996</v>
      </c>
      <c r="G1993" s="208">
        <v>46.283528404999998</v>
      </c>
      <c r="H1993" s="139">
        <v>756</v>
      </c>
      <c r="K1993" s="4" t="s">
        <v>2314</v>
      </c>
      <c r="R1993" s="123"/>
      <c r="Y1993" s="177">
        <v>14</v>
      </c>
      <c r="Z1993" s="177">
        <v>0.9</v>
      </c>
      <c r="AA1993" s="134">
        <v>26</v>
      </c>
      <c r="AB1993" s="141" t="s">
        <v>6115</v>
      </c>
    </row>
    <row r="1994" spans="1:28" ht="15">
      <c r="A1994" s="5">
        <v>1980</v>
      </c>
      <c r="B1994" s="5" t="s">
        <v>5863</v>
      </c>
      <c r="C1994" s="123" t="s">
        <v>6540</v>
      </c>
      <c r="F1994" s="209">
        <v>7.9817294289999996</v>
      </c>
      <c r="G1994" s="210">
        <v>46.257476771</v>
      </c>
      <c r="H1994" s="138">
        <v>2606</v>
      </c>
      <c r="K1994" s="4" t="s">
        <v>2037</v>
      </c>
      <c r="P1994" s="139">
        <v>4.4000000000000004</v>
      </c>
      <c r="Q1994" s="139">
        <v>0.9</v>
      </c>
      <c r="R1994" s="123">
        <v>35</v>
      </c>
      <c r="S1994" s="141" t="s">
        <v>6115</v>
      </c>
      <c r="Y1994" s="178">
        <v>16.5</v>
      </c>
      <c r="Z1994" s="178">
        <v>1</v>
      </c>
      <c r="AA1994" s="134">
        <v>26</v>
      </c>
      <c r="AB1994" s="140" t="s">
        <v>6115</v>
      </c>
    </row>
    <row r="1995" spans="1:28" ht="15">
      <c r="A1995" s="5">
        <v>1981</v>
      </c>
      <c r="B1995" s="5" t="s">
        <v>5864</v>
      </c>
      <c r="C1995" s="123" t="s">
        <v>6541</v>
      </c>
      <c r="F1995" s="207">
        <v>7.9817294289999996</v>
      </c>
      <c r="G1995" s="208">
        <v>46.257476771</v>
      </c>
      <c r="H1995" s="139">
        <v>1029</v>
      </c>
      <c r="K1995" s="4" t="s">
        <v>2314</v>
      </c>
      <c r="R1995" s="123"/>
      <c r="Y1995" s="177">
        <v>11.6</v>
      </c>
      <c r="Z1995" s="177">
        <v>0.8</v>
      </c>
      <c r="AA1995" s="134">
        <v>20</v>
      </c>
      <c r="AB1995" s="141" t="s">
        <v>6115</v>
      </c>
    </row>
    <row r="1996" spans="1:28" ht="15">
      <c r="A1996" s="5">
        <v>1982</v>
      </c>
      <c r="B1996" s="5" t="s">
        <v>5865</v>
      </c>
      <c r="C1996" s="123" t="s">
        <v>6552</v>
      </c>
      <c r="D1996" s="123"/>
      <c r="E1996" s="123"/>
      <c r="F1996" s="209">
        <v>7.9951613090000002</v>
      </c>
      <c r="G1996" s="210">
        <v>46.249468176999997</v>
      </c>
      <c r="H1996" s="138">
        <v>2357</v>
      </c>
      <c r="I1996" s="123"/>
      <c r="J1996" s="123"/>
      <c r="K1996" s="4" t="s">
        <v>2314</v>
      </c>
      <c r="L1996" s="123"/>
      <c r="M1996" s="123"/>
      <c r="N1996" s="123"/>
      <c r="O1996" s="123"/>
      <c r="Q1996" s="123"/>
      <c r="R1996" s="123"/>
      <c r="S1996" s="123"/>
      <c r="T1996" s="123"/>
      <c r="Y1996" s="178">
        <v>15</v>
      </c>
      <c r="Z1996" s="178">
        <v>1.5</v>
      </c>
      <c r="AA1996" s="134">
        <v>20</v>
      </c>
      <c r="AB1996" s="140" t="s">
        <v>6115</v>
      </c>
    </row>
    <row r="1997" spans="1:28" ht="15">
      <c r="A1997" s="5">
        <v>1983</v>
      </c>
      <c r="B1997" s="5" t="s">
        <v>5866</v>
      </c>
      <c r="C1997" s="123" t="s">
        <v>6553</v>
      </c>
      <c r="D1997" s="123"/>
      <c r="F1997" s="207">
        <v>7.9640896379999999</v>
      </c>
      <c r="G1997" s="208">
        <v>46.297430341999998</v>
      </c>
      <c r="H1997" s="139">
        <v>1181</v>
      </c>
      <c r="I1997" s="123"/>
      <c r="J1997" s="123"/>
      <c r="K1997" s="4" t="s">
        <v>2314</v>
      </c>
      <c r="L1997" s="123"/>
      <c r="M1997" s="123"/>
      <c r="N1997" s="123"/>
      <c r="O1997" s="123"/>
      <c r="Q1997" s="123"/>
      <c r="R1997" s="123"/>
      <c r="S1997" s="123"/>
      <c r="T1997" s="123"/>
      <c r="Y1997" s="177">
        <v>10.9</v>
      </c>
      <c r="Z1997" s="177">
        <v>1.1000000000000001</v>
      </c>
      <c r="AA1997" s="134">
        <v>20</v>
      </c>
      <c r="AB1997" s="141" t="s">
        <v>6115</v>
      </c>
    </row>
    <row r="1998" spans="1:28" ht="15">
      <c r="A1998" s="5">
        <v>1984</v>
      </c>
      <c r="B1998" s="5" t="s">
        <v>5867</v>
      </c>
      <c r="C1998" s="123" t="s">
        <v>6554</v>
      </c>
      <c r="D1998" s="123"/>
      <c r="F1998" s="209">
        <v>7.9958862789999996</v>
      </c>
      <c r="G1998" s="210">
        <v>46.248088264000003</v>
      </c>
      <c r="H1998" s="138">
        <v>2357</v>
      </c>
      <c r="I1998" s="123"/>
      <c r="J1998" s="123"/>
      <c r="K1998" s="4" t="s">
        <v>2314</v>
      </c>
      <c r="L1998" s="123"/>
      <c r="M1998" s="123"/>
      <c r="N1998" s="123"/>
      <c r="O1998" s="123"/>
      <c r="P1998" s="138"/>
      <c r="Q1998" s="138"/>
      <c r="R1998" s="123"/>
      <c r="S1998" s="140"/>
      <c r="T1998" s="123"/>
      <c r="Y1998" s="178">
        <v>17.399999999999999</v>
      </c>
      <c r="Z1998" s="178">
        <v>1.5</v>
      </c>
      <c r="AA1998" s="134">
        <v>21</v>
      </c>
      <c r="AB1998" s="140" t="s">
        <v>6115</v>
      </c>
    </row>
    <row r="1999" spans="1:28" ht="15">
      <c r="A1999" s="5">
        <v>1985</v>
      </c>
      <c r="B1999" s="5" t="s">
        <v>5868</v>
      </c>
      <c r="C1999" s="123" t="s">
        <v>6542</v>
      </c>
      <c r="D1999" s="123"/>
      <c r="F1999" s="207">
        <v>7.943204293</v>
      </c>
      <c r="G1999" s="208">
        <v>46.262387144999998</v>
      </c>
      <c r="H1999" s="139">
        <v>2273</v>
      </c>
      <c r="I1999" s="123"/>
      <c r="J1999" s="123"/>
      <c r="K1999" s="4" t="s">
        <v>2037</v>
      </c>
      <c r="L1999" s="123"/>
      <c r="M1999" s="123"/>
      <c r="N1999" s="123"/>
      <c r="O1999" s="123"/>
      <c r="P1999" s="138">
        <v>5.3</v>
      </c>
      <c r="Q1999" s="138">
        <v>1.2</v>
      </c>
      <c r="R1999" s="123">
        <v>20</v>
      </c>
      <c r="S1999" s="141" t="s">
        <v>6115</v>
      </c>
      <c r="T1999" s="123"/>
      <c r="Y1999" s="177">
        <v>12.4</v>
      </c>
      <c r="Z1999" s="177">
        <v>1.2</v>
      </c>
      <c r="AA1999" s="134">
        <v>21</v>
      </c>
      <c r="AB1999" s="141" t="s">
        <v>6115</v>
      </c>
    </row>
    <row r="2000" spans="1:28" ht="15">
      <c r="A2000" s="5">
        <v>1986</v>
      </c>
      <c r="B2000" s="5" t="s">
        <v>5869</v>
      </c>
      <c r="C2000" s="123" t="s">
        <v>6547</v>
      </c>
      <c r="D2000" s="123"/>
      <c r="F2000" s="209">
        <v>7.9420296800000001</v>
      </c>
      <c r="G2000" s="210">
        <v>46.260215367999997</v>
      </c>
      <c r="H2000" s="138">
        <v>2224</v>
      </c>
      <c r="I2000" s="123"/>
      <c r="J2000" s="123"/>
      <c r="K2000" s="4" t="s">
        <v>2314</v>
      </c>
      <c r="L2000" s="123"/>
      <c r="M2000" s="123"/>
      <c r="N2000" s="123"/>
      <c r="O2000" s="123"/>
      <c r="Q2000" s="123"/>
      <c r="R2000" s="123"/>
      <c r="S2000" s="123"/>
      <c r="T2000" s="123"/>
      <c r="Y2000" s="178">
        <v>18.2</v>
      </c>
      <c r="Z2000" s="178">
        <v>1.5</v>
      </c>
      <c r="AA2000" s="134">
        <v>28</v>
      </c>
      <c r="AB2000" s="140" t="s">
        <v>6115</v>
      </c>
    </row>
    <row r="2001" spans="1:28" ht="15.6">
      <c r="A2001" s="5">
        <v>1987</v>
      </c>
      <c r="B2001" s="5" t="s">
        <v>5870</v>
      </c>
      <c r="C2001" s="123" t="s">
        <v>6548</v>
      </c>
      <c r="D2001" s="135"/>
      <c r="F2001" s="207">
        <v>7.9412389220000001</v>
      </c>
      <c r="G2001" s="208">
        <v>46.253274165000001</v>
      </c>
      <c r="H2001" s="139">
        <v>2204</v>
      </c>
      <c r="I2001" s="135"/>
      <c r="J2001" s="135"/>
      <c r="K2001" s="4" t="s">
        <v>2314</v>
      </c>
      <c r="L2001" s="135"/>
      <c r="M2001" s="135"/>
      <c r="N2001" s="135"/>
      <c r="O2001" s="135"/>
      <c r="Q2001" s="135"/>
      <c r="R2001" s="123"/>
      <c r="S2001" s="135"/>
      <c r="T2001" s="135"/>
      <c r="Y2001" s="177">
        <v>17.2</v>
      </c>
      <c r="Z2001" s="177">
        <v>1.1000000000000001</v>
      </c>
      <c r="AA2001" s="134">
        <v>22</v>
      </c>
      <c r="AB2001" s="141" t="s">
        <v>6115</v>
      </c>
    </row>
    <row r="2002" spans="1:28" ht="15">
      <c r="A2002" s="5">
        <v>1988</v>
      </c>
      <c r="B2002" s="5" t="s">
        <v>5871</v>
      </c>
      <c r="C2002" s="123" t="s">
        <v>6549</v>
      </c>
      <c r="D2002" s="123"/>
      <c r="F2002" s="209">
        <v>7.8682219629999999</v>
      </c>
      <c r="G2002" s="210">
        <v>46.288028676000003</v>
      </c>
      <c r="H2002" s="138">
        <v>1152</v>
      </c>
      <c r="I2002" s="123"/>
      <c r="J2002" s="123"/>
      <c r="K2002" s="4" t="s">
        <v>2314</v>
      </c>
      <c r="L2002" s="123"/>
      <c r="M2002" s="123"/>
      <c r="N2002" s="123"/>
      <c r="O2002" s="123"/>
      <c r="R2002" s="123"/>
      <c r="S2002" s="123"/>
      <c r="T2002" s="123"/>
      <c r="Y2002" s="178">
        <v>14.1</v>
      </c>
      <c r="Z2002" s="178">
        <v>1.1000000000000001</v>
      </c>
      <c r="AA2002" s="134">
        <v>20</v>
      </c>
      <c r="AB2002" s="140" t="s">
        <v>6115</v>
      </c>
    </row>
    <row r="2003" spans="1:28" ht="15">
      <c r="A2003" s="5">
        <v>1989</v>
      </c>
      <c r="B2003" s="5" t="s">
        <v>5872</v>
      </c>
      <c r="C2003" s="123" t="s">
        <v>6550</v>
      </c>
      <c r="D2003" s="123"/>
      <c r="F2003" s="207">
        <v>7.8893970080000004</v>
      </c>
      <c r="G2003" s="208">
        <v>46.275370137000003</v>
      </c>
      <c r="H2003" s="139">
        <v>902</v>
      </c>
      <c r="I2003" s="123"/>
      <c r="J2003" s="123"/>
      <c r="K2003" s="4" t="s">
        <v>2314</v>
      </c>
      <c r="L2003" s="123"/>
      <c r="M2003" s="123"/>
      <c r="N2003" s="123"/>
      <c r="O2003" s="123"/>
      <c r="Q2003" s="123"/>
      <c r="R2003" s="123"/>
      <c r="S2003" s="123"/>
      <c r="T2003" s="123"/>
      <c r="Y2003" s="177">
        <v>13.7</v>
      </c>
      <c r="Z2003" s="177">
        <v>0.9</v>
      </c>
      <c r="AA2003" s="134">
        <v>24</v>
      </c>
      <c r="AB2003" s="141" t="s">
        <v>6115</v>
      </c>
    </row>
    <row r="2004" spans="1:28" ht="15">
      <c r="A2004" s="5">
        <v>1990</v>
      </c>
      <c r="B2004" s="5" t="s">
        <v>5873</v>
      </c>
      <c r="C2004" s="123" t="s">
        <v>6551</v>
      </c>
      <c r="D2004" s="123"/>
      <c r="F2004" s="209">
        <v>7.928908195</v>
      </c>
      <c r="G2004" s="210">
        <v>46.294916123999997</v>
      </c>
      <c r="H2004" s="138">
        <v>830</v>
      </c>
      <c r="I2004" s="123"/>
      <c r="J2004" s="123"/>
      <c r="K2004" s="4" t="s">
        <v>2314</v>
      </c>
      <c r="L2004" s="123"/>
      <c r="M2004" s="123"/>
      <c r="N2004" s="123"/>
      <c r="O2004" s="123"/>
      <c r="R2004" s="123"/>
      <c r="S2004" s="123"/>
      <c r="T2004" s="123"/>
      <c r="Y2004" s="178">
        <v>9.6999999999999993</v>
      </c>
      <c r="Z2004" s="178">
        <v>1</v>
      </c>
      <c r="AA2004" s="134">
        <v>22</v>
      </c>
      <c r="AB2004" s="140" t="s">
        <v>6115</v>
      </c>
    </row>
    <row r="2005" spans="1:28" ht="15">
      <c r="A2005" s="5">
        <v>1991</v>
      </c>
      <c r="B2005" s="5" t="s">
        <v>5874</v>
      </c>
      <c r="C2005" s="123" t="s">
        <v>6543</v>
      </c>
      <c r="D2005" s="123"/>
      <c r="F2005" s="207">
        <v>8.2077563799999993</v>
      </c>
      <c r="G2005" s="208">
        <v>46.125478424000001</v>
      </c>
      <c r="H2005" s="139">
        <v>852</v>
      </c>
      <c r="I2005" s="123"/>
      <c r="J2005" s="123"/>
      <c r="K2005" s="4" t="s">
        <v>2037</v>
      </c>
      <c r="L2005" s="123"/>
      <c r="M2005" s="123"/>
      <c r="N2005" s="123"/>
      <c r="O2005" s="123"/>
      <c r="P2005" s="139">
        <v>3</v>
      </c>
      <c r="Q2005" s="139">
        <v>0.7</v>
      </c>
      <c r="R2005" s="123">
        <v>20</v>
      </c>
      <c r="S2005" s="141" t="s">
        <v>6115</v>
      </c>
      <c r="T2005" s="123"/>
      <c r="Y2005" s="177">
        <v>12.9</v>
      </c>
      <c r="Z2005" s="177">
        <v>0.6</v>
      </c>
      <c r="AA2005" s="134">
        <v>20</v>
      </c>
      <c r="AB2005" s="141" t="s">
        <v>6115</v>
      </c>
    </row>
    <row r="2006" spans="1:28" ht="15">
      <c r="A2006" s="5">
        <v>1992</v>
      </c>
      <c r="B2006" s="5" t="s">
        <v>5875</v>
      </c>
      <c r="C2006" s="123" t="s">
        <v>6544</v>
      </c>
      <c r="D2006" s="123"/>
      <c r="F2006" s="209">
        <v>8.2020055589999998</v>
      </c>
      <c r="G2006" s="210">
        <v>46.122251970000001</v>
      </c>
      <c r="H2006" s="138">
        <v>868</v>
      </c>
      <c r="I2006" s="123"/>
      <c r="J2006" s="123"/>
      <c r="K2006" s="4" t="s">
        <v>2037</v>
      </c>
      <c r="L2006" s="123"/>
      <c r="M2006" s="123"/>
      <c r="N2006" s="123"/>
      <c r="O2006" s="123"/>
      <c r="P2006" s="138">
        <v>5.5</v>
      </c>
      <c r="Q2006" s="138">
        <v>0.8</v>
      </c>
      <c r="R2006" s="123">
        <v>21</v>
      </c>
      <c r="S2006" s="141" t="s">
        <v>6115</v>
      </c>
      <c r="T2006" s="123"/>
      <c r="Y2006" s="178">
        <v>18.399999999999999</v>
      </c>
      <c r="Z2006" s="178">
        <v>1</v>
      </c>
      <c r="AA2006" s="134">
        <v>20</v>
      </c>
      <c r="AB2006" s="140" t="s">
        <v>6115</v>
      </c>
    </row>
    <row r="2007" spans="1:28" ht="15">
      <c r="A2007" s="5">
        <v>1993</v>
      </c>
      <c r="B2007" s="5" t="s">
        <v>5876</v>
      </c>
      <c r="C2007" s="123" t="s">
        <v>6545</v>
      </c>
      <c r="D2007" s="123"/>
      <c r="F2007" s="207">
        <v>7.9824076359999996</v>
      </c>
      <c r="G2007" s="208">
        <v>46.252687754</v>
      </c>
      <c r="H2007" s="139">
        <v>2579</v>
      </c>
      <c r="I2007" s="123"/>
      <c r="J2007" s="123"/>
      <c r="K2007" s="4" t="s">
        <v>2314</v>
      </c>
      <c r="L2007" s="123"/>
      <c r="M2007" s="123"/>
      <c r="N2007" s="123"/>
      <c r="O2007" s="123"/>
      <c r="P2007" s="138"/>
      <c r="Q2007" s="138"/>
      <c r="R2007" s="123"/>
      <c r="S2007" s="123"/>
      <c r="T2007" s="123"/>
      <c r="Y2007" s="177">
        <v>16.5</v>
      </c>
      <c r="Z2007" s="177">
        <v>1.1000000000000001</v>
      </c>
      <c r="AA2007" s="134">
        <v>20</v>
      </c>
      <c r="AB2007" s="141" t="s">
        <v>6115</v>
      </c>
    </row>
    <row r="2008" spans="1:28" ht="15">
      <c r="A2008" s="5">
        <v>1994</v>
      </c>
      <c r="B2008" s="5" t="s">
        <v>5877</v>
      </c>
      <c r="C2008" s="123" t="s">
        <v>6546</v>
      </c>
      <c r="D2008" s="123"/>
      <c r="F2008" s="209">
        <v>7.9837095400000004</v>
      </c>
      <c r="G2008" s="210">
        <v>46.250612474999997</v>
      </c>
      <c r="H2008" s="138">
        <v>2608</v>
      </c>
      <c r="I2008" s="123"/>
      <c r="J2008" s="123"/>
      <c r="K2008" s="4" t="s">
        <v>2314</v>
      </c>
      <c r="L2008" s="123"/>
      <c r="M2008" s="123"/>
      <c r="N2008" s="123"/>
      <c r="O2008" s="123"/>
      <c r="P2008" s="138"/>
      <c r="Q2008" s="138"/>
      <c r="R2008" s="123"/>
      <c r="S2008" s="123"/>
      <c r="T2008" s="123"/>
      <c r="Y2008" s="178">
        <v>19</v>
      </c>
      <c r="Z2008" s="178">
        <v>1.7</v>
      </c>
      <c r="AA2008" s="134">
        <v>21</v>
      </c>
      <c r="AB2008" s="140" t="s">
        <v>6115</v>
      </c>
    </row>
    <row r="2009" spans="1:28" ht="15">
      <c r="A2009" s="5">
        <v>1995</v>
      </c>
      <c r="B2009" s="5" t="s">
        <v>5878</v>
      </c>
      <c r="D2009" s="123"/>
      <c r="F2009" s="209">
        <v>6.5361700000000003</v>
      </c>
      <c r="G2009" s="210">
        <v>44.89423</v>
      </c>
      <c r="H2009" s="136">
        <v>2416</v>
      </c>
      <c r="I2009" s="123"/>
      <c r="J2009" s="123"/>
      <c r="K2009" s="4" t="s">
        <v>2314</v>
      </c>
      <c r="L2009" s="123"/>
      <c r="M2009" s="123"/>
      <c r="N2009" s="123"/>
      <c r="O2009" s="123"/>
      <c r="P2009" s="139"/>
      <c r="Q2009" s="139"/>
      <c r="R2009" s="123"/>
      <c r="S2009" s="123"/>
      <c r="T2009" s="123"/>
      <c r="Y2009" s="178">
        <v>212.1</v>
      </c>
      <c r="Z2009" s="178">
        <v>3.8</v>
      </c>
      <c r="AB2009" s="140" t="s">
        <v>6116</v>
      </c>
    </row>
    <row r="2010" spans="1:28" ht="15">
      <c r="A2010" s="5">
        <v>1996</v>
      </c>
      <c r="B2010" s="5" t="s">
        <v>5879</v>
      </c>
      <c r="D2010" s="123"/>
      <c r="F2010" s="207">
        <v>6.7290799999999997</v>
      </c>
      <c r="G2010" s="208">
        <v>44.690089999999998</v>
      </c>
      <c r="H2010" s="137">
        <v>2171</v>
      </c>
      <c r="I2010" s="123"/>
      <c r="J2010" s="123"/>
      <c r="K2010" s="4" t="s">
        <v>2314</v>
      </c>
      <c r="L2010" s="123"/>
      <c r="M2010" s="123"/>
      <c r="N2010" s="123"/>
      <c r="O2010" s="123"/>
      <c r="Q2010" s="123"/>
      <c r="R2010" s="123"/>
      <c r="S2010" s="123"/>
      <c r="T2010" s="123"/>
      <c r="Y2010" s="177">
        <v>36.299999999999997</v>
      </c>
      <c r="Z2010" s="177">
        <v>1.5</v>
      </c>
      <c r="AB2010" s="141" t="s">
        <v>6116</v>
      </c>
    </row>
    <row r="2011" spans="1:28" ht="15">
      <c r="A2011" s="5">
        <v>1997</v>
      </c>
      <c r="B2011" s="5" t="s">
        <v>5880</v>
      </c>
      <c r="F2011" s="209">
        <v>6.7290799999999997</v>
      </c>
      <c r="G2011" s="210">
        <v>44.690089999999998</v>
      </c>
      <c r="H2011" s="136">
        <v>2171</v>
      </c>
      <c r="K2011" s="4" t="s">
        <v>2314</v>
      </c>
      <c r="Y2011" s="178">
        <v>194.4</v>
      </c>
      <c r="Z2011" s="178">
        <v>2.6</v>
      </c>
      <c r="AB2011" s="140" t="s">
        <v>6116</v>
      </c>
    </row>
    <row r="2012" spans="1:28" ht="15">
      <c r="A2012" s="5">
        <v>1998</v>
      </c>
      <c r="B2012" s="5" t="s">
        <v>5881</v>
      </c>
      <c r="F2012" s="207">
        <v>6.7815599999999998</v>
      </c>
      <c r="G2012" s="208">
        <v>44.708089999999999</v>
      </c>
      <c r="H2012" s="137">
        <v>1768</v>
      </c>
      <c r="K2012" s="4" t="s">
        <v>2314</v>
      </c>
      <c r="Y2012" s="177">
        <v>196.1</v>
      </c>
      <c r="Z2012" s="177">
        <v>6.95</v>
      </c>
      <c r="AB2012" s="141" t="s">
        <v>6116</v>
      </c>
    </row>
    <row r="2013" spans="1:28" ht="15">
      <c r="A2013" s="5">
        <v>1999</v>
      </c>
      <c r="B2013" s="5" t="s">
        <v>5882</v>
      </c>
      <c r="F2013" s="209">
        <v>6.9716300000000002</v>
      </c>
      <c r="G2013" s="210">
        <v>44.7423</v>
      </c>
      <c r="H2013" s="136">
        <v>2740</v>
      </c>
      <c r="K2013" s="4" t="s">
        <v>2314</v>
      </c>
      <c r="Y2013" s="178">
        <v>192.2</v>
      </c>
      <c r="Z2013" s="178">
        <v>3.05</v>
      </c>
      <c r="AB2013" s="140" t="s">
        <v>6116</v>
      </c>
    </row>
    <row r="2014" spans="1:28" ht="15">
      <c r="A2014" s="5">
        <v>2000</v>
      </c>
      <c r="B2014" s="5" t="s">
        <v>5883</v>
      </c>
      <c r="F2014" s="207">
        <v>6.9929100000000002</v>
      </c>
      <c r="G2014" s="208">
        <v>44.677430000000001</v>
      </c>
      <c r="H2014" s="137">
        <v>2561</v>
      </c>
      <c r="K2014" s="4" t="s">
        <v>2314</v>
      </c>
      <c r="Y2014" s="177">
        <v>197.6</v>
      </c>
      <c r="Z2014" s="177">
        <v>9.3000000000000007</v>
      </c>
      <c r="AB2014" s="141" t="s">
        <v>6116</v>
      </c>
    </row>
    <row r="2015" spans="1:28" ht="15">
      <c r="A2015" s="5">
        <v>2001</v>
      </c>
      <c r="B2015" s="5" t="s">
        <v>5884</v>
      </c>
      <c r="F2015" s="209">
        <v>7.0092499999999998</v>
      </c>
      <c r="G2015" s="210">
        <v>44.69097</v>
      </c>
      <c r="H2015" s="136">
        <v>2747</v>
      </c>
      <c r="K2015" s="4" t="s">
        <v>2314</v>
      </c>
      <c r="Y2015" s="178">
        <v>135</v>
      </c>
      <c r="Z2015" s="178">
        <v>4</v>
      </c>
      <c r="AB2015" s="140" t="s">
        <v>6117</v>
      </c>
    </row>
    <row r="2016" spans="1:28" ht="15">
      <c r="A2016" s="5">
        <v>2002</v>
      </c>
      <c r="B2016" s="5" t="s">
        <v>125</v>
      </c>
      <c r="F2016" s="207">
        <v>7.1661400000000004</v>
      </c>
      <c r="G2016" s="208">
        <v>45.036250000000003</v>
      </c>
      <c r="H2016" s="137">
        <v>1500</v>
      </c>
      <c r="K2016" s="4" t="s">
        <v>2314</v>
      </c>
      <c r="Y2016" s="177">
        <v>93</v>
      </c>
      <c r="Z2016" s="177">
        <v>9</v>
      </c>
      <c r="AB2016" s="141" t="s">
        <v>6117</v>
      </c>
    </row>
    <row r="2017" spans="1:28" ht="15">
      <c r="A2017" s="5">
        <v>2003</v>
      </c>
      <c r="B2017" s="5" t="s">
        <v>126</v>
      </c>
      <c r="F2017" s="209">
        <v>7.4308500000000004</v>
      </c>
      <c r="G2017" s="210">
        <v>45.154020000000003</v>
      </c>
      <c r="H2017" s="136">
        <v>600</v>
      </c>
      <c r="K2017" s="4" t="s">
        <v>2314</v>
      </c>
      <c r="Y2017" s="178">
        <v>95</v>
      </c>
      <c r="Z2017" s="178">
        <v>7</v>
      </c>
      <c r="AB2017" s="140" t="s">
        <v>6117</v>
      </c>
    </row>
    <row r="2018" spans="1:28" ht="15">
      <c r="A2018" s="5">
        <v>2004</v>
      </c>
      <c r="B2018" s="5" t="s">
        <v>127</v>
      </c>
      <c r="F2018" s="207">
        <v>7.4414899999999999</v>
      </c>
      <c r="G2018" s="208">
        <v>45.170630000000003</v>
      </c>
      <c r="H2018" s="137">
        <v>600</v>
      </c>
      <c r="K2018" s="4" t="s">
        <v>2314</v>
      </c>
      <c r="Y2018" s="177">
        <v>90</v>
      </c>
      <c r="Z2018" s="177">
        <v>4</v>
      </c>
      <c r="AB2018" s="141" t="s">
        <v>6117</v>
      </c>
    </row>
    <row r="2019" spans="1:28" ht="15">
      <c r="A2019" s="5">
        <v>2005</v>
      </c>
      <c r="B2019" s="5" t="s">
        <v>128</v>
      </c>
      <c r="F2019" s="207">
        <v>6.8737903300000003</v>
      </c>
      <c r="G2019" s="208">
        <v>45.88774471</v>
      </c>
      <c r="H2019" s="137">
        <v>3842</v>
      </c>
      <c r="K2019" s="4" t="s">
        <v>2037</v>
      </c>
      <c r="P2019" s="138">
        <v>9.93</v>
      </c>
      <c r="Q2019" s="138">
        <v>2.8</v>
      </c>
      <c r="Y2019" s="177">
        <v>26.9</v>
      </c>
      <c r="Z2019" s="177">
        <v>2.7</v>
      </c>
      <c r="AB2019" s="141" t="s">
        <v>6118</v>
      </c>
    </row>
    <row r="2020" spans="1:28" ht="15">
      <c r="A2020" s="5">
        <v>2006</v>
      </c>
      <c r="B2020" s="5" t="s">
        <v>129</v>
      </c>
      <c r="F2020" s="209">
        <v>9.6541499999999996</v>
      </c>
      <c r="G2020" s="210">
        <v>46.256549999999997</v>
      </c>
      <c r="H2020" s="136">
        <v>1137</v>
      </c>
      <c r="K2020" s="4" t="s">
        <v>6644</v>
      </c>
      <c r="N2020" s="138">
        <v>7</v>
      </c>
      <c r="O2020" s="138">
        <v>1</v>
      </c>
      <c r="AB2020" s="140" t="s">
        <v>6119</v>
      </c>
    </row>
    <row r="2021" spans="1:28" ht="15">
      <c r="A2021" s="5">
        <v>2007</v>
      </c>
      <c r="B2021" s="5" t="s">
        <v>130</v>
      </c>
      <c r="F2021" s="207">
        <v>9.68215</v>
      </c>
      <c r="G2021" s="208">
        <v>46.264850000000003</v>
      </c>
      <c r="H2021" s="137">
        <v>1353</v>
      </c>
      <c r="K2021" s="4" t="s">
        <v>6644</v>
      </c>
      <c r="N2021" s="139">
        <v>9</v>
      </c>
      <c r="O2021" s="139">
        <v>1</v>
      </c>
      <c r="AB2021" s="141" t="s">
        <v>6119</v>
      </c>
    </row>
    <row r="2022" spans="1:28" ht="15">
      <c r="A2022" s="5">
        <v>2008</v>
      </c>
      <c r="B2022" s="5" t="s">
        <v>131</v>
      </c>
      <c r="F2022" s="209">
        <v>9.6992999999999991</v>
      </c>
      <c r="G2022" s="210">
        <v>46.349919999999997</v>
      </c>
      <c r="H2022" s="136">
        <v>2165</v>
      </c>
      <c r="K2022" s="4" t="s">
        <v>6644</v>
      </c>
      <c r="N2022" s="138">
        <v>10</v>
      </c>
      <c r="O2022" s="138">
        <v>1</v>
      </c>
      <c r="AB2022" s="140" t="s">
        <v>6119</v>
      </c>
    </row>
    <row r="2023" spans="1:28" ht="15">
      <c r="A2023" s="5">
        <v>2009</v>
      </c>
      <c r="B2023" s="5" t="s">
        <v>132</v>
      </c>
      <c r="F2023" s="207">
        <v>7.9333213279999999</v>
      </c>
      <c r="G2023" s="208">
        <v>45.616673239999997</v>
      </c>
      <c r="H2023" s="137">
        <v>750</v>
      </c>
      <c r="K2023" s="4" t="s">
        <v>2314</v>
      </c>
      <c r="P2023" s="138"/>
      <c r="Q2023" s="138"/>
      <c r="S2023" s="140"/>
      <c r="Y2023" s="177">
        <v>34.5</v>
      </c>
      <c r="Z2023" s="177">
        <v>1.8</v>
      </c>
      <c r="AB2023" s="142" t="s">
        <v>6120</v>
      </c>
    </row>
    <row r="2024" spans="1:28" ht="15">
      <c r="A2024" s="5">
        <v>2010</v>
      </c>
      <c r="B2024" s="5" t="s">
        <v>133</v>
      </c>
      <c r="F2024" s="209">
        <v>7.9666542099999997</v>
      </c>
      <c r="G2024" s="210">
        <v>45.633332410000001</v>
      </c>
      <c r="H2024" s="136">
        <v>1920</v>
      </c>
      <c r="K2024" s="4" t="s">
        <v>2314</v>
      </c>
      <c r="P2024" s="139"/>
      <c r="Q2024" s="139"/>
      <c r="S2024" s="141"/>
      <c r="Y2024" s="178">
        <v>35.299999999999997</v>
      </c>
      <c r="Z2024" s="178">
        <v>2.1</v>
      </c>
      <c r="AB2024" s="143" t="s">
        <v>6120</v>
      </c>
    </row>
    <row r="2025" spans="1:28" ht="15">
      <c r="A2025" s="5">
        <v>2011</v>
      </c>
      <c r="B2025" s="5" t="s">
        <v>134</v>
      </c>
      <c r="F2025" s="207">
        <v>14.135300000000001</v>
      </c>
      <c r="G2025" s="208">
        <v>47.181199999999997</v>
      </c>
      <c r="H2025" s="137">
        <v>804.39800000000002</v>
      </c>
      <c r="K2025" s="4" t="s">
        <v>2038</v>
      </c>
      <c r="P2025" s="139">
        <v>43.4</v>
      </c>
      <c r="Q2025" s="139">
        <v>2.4</v>
      </c>
      <c r="S2025" s="141" t="s">
        <v>6121</v>
      </c>
    </row>
    <row r="2026" spans="1:28" ht="15">
      <c r="A2026" s="5">
        <v>2012</v>
      </c>
      <c r="B2026" s="5" t="s">
        <v>135</v>
      </c>
      <c r="F2026" s="209">
        <v>16.135100000000001</v>
      </c>
      <c r="G2026" s="210">
        <v>47.510100000000001</v>
      </c>
      <c r="H2026" s="136">
        <v>1070.2</v>
      </c>
      <c r="K2026" s="4" t="s">
        <v>2038</v>
      </c>
      <c r="P2026" s="138">
        <v>42</v>
      </c>
      <c r="Q2026" s="138">
        <v>1.5</v>
      </c>
      <c r="S2026" s="140" t="s">
        <v>6121</v>
      </c>
    </row>
    <row r="2027" spans="1:28" ht="15">
      <c r="A2027" s="5">
        <v>2013</v>
      </c>
      <c r="B2027" s="5" t="s">
        <v>136</v>
      </c>
      <c r="F2027" s="207">
        <v>16.187200000000001</v>
      </c>
      <c r="G2027" s="208">
        <v>47.610100000000003</v>
      </c>
      <c r="H2027" s="137">
        <v>300</v>
      </c>
      <c r="K2027" s="4" t="s">
        <v>2038</v>
      </c>
      <c r="P2027" s="139">
        <v>46.6</v>
      </c>
      <c r="Q2027" s="139">
        <v>2.1</v>
      </c>
      <c r="S2027" s="141" t="s">
        <v>6121</v>
      </c>
    </row>
    <row r="2028" spans="1:28" ht="15">
      <c r="A2028" s="5">
        <v>2014</v>
      </c>
      <c r="B2028" s="5" t="s">
        <v>137</v>
      </c>
      <c r="F2028" s="209">
        <v>15.1936</v>
      </c>
      <c r="G2028" s="210">
        <v>47.276400000000002</v>
      </c>
      <c r="H2028" s="136">
        <v>1170.74</v>
      </c>
      <c r="K2028" s="4" t="s">
        <v>2038</v>
      </c>
      <c r="P2028" s="138">
        <v>34</v>
      </c>
      <c r="Q2028" s="138">
        <v>5.6</v>
      </c>
      <c r="S2028" s="141"/>
      <c r="AB2028" s="143" t="s">
        <v>6122</v>
      </c>
    </row>
    <row r="2029" spans="1:28" ht="15">
      <c r="A2029" s="5">
        <v>2015</v>
      </c>
      <c r="B2029" s="5" t="s">
        <v>0</v>
      </c>
      <c r="F2029" s="207">
        <v>15.1936</v>
      </c>
      <c r="G2029" s="208">
        <v>47.276400000000002</v>
      </c>
      <c r="H2029" s="137">
        <v>21</v>
      </c>
      <c r="K2029" s="4" t="s">
        <v>2314</v>
      </c>
      <c r="P2029" s="138"/>
      <c r="Q2029" s="138"/>
      <c r="S2029" s="140"/>
      <c r="Y2029" s="177">
        <v>61.1</v>
      </c>
      <c r="Z2029" s="177">
        <v>5.8</v>
      </c>
      <c r="AB2029" s="142" t="s">
        <v>6122</v>
      </c>
    </row>
    <row r="2030" spans="1:28" ht="15">
      <c r="A2030" s="5">
        <v>2016</v>
      </c>
      <c r="B2030" s="5" t="s">
        <v>1</v>
      </c>
      <c r="F2030" s="209">
        <v>4</v>
      </c>
      <c r="G2030" s="210">
        <v>44.15</v>
      </c>
      <c r="H2030" s="136">
        <v>234.234375</v>
      </c>
      <c r="K2030" s="4" t="s">
        <v>2038</v>
      </c>
      <c r="P2030" s="138">
        <v>44</v>
      </c>
      <c r="Q2030" s="138">
        <v>3</v>
      </c>
      <c r="S2030" s="140" t="s">
        <v>6123</v>
      </c>
      <c r="W2030" s="5"/>
      <c r="X2030" s="5"/>
      <c r="Y2030" s="172"/>
    </row>
    <row r="2031" spans="1:28" ht="15">
      <c r="A2031" s="5">
        <v>2017</v>
      </c>
      <c r="B2031" s="5" t="s">
        <v>2</v>
      </c>
      <c r="F2031" s="207">
        <v>4.01</v>
      </c>
      <c r="G2031" s="208">
        <v>44.56</v>
      </c>
      <c r="H2031" s="137">
        <v>1101.341447</v>
      </c>
      <c r="K2031" s="4" t="s">
        <v>2038</v>
      </c>
      <c r="P2031" s="139">
        <v>130</v>
      </c>
      <c r="Q2031" s="139">
        <v>5</v>
      </c>
      <c r="S2031" s="141" t="s">
        <v>6123</v>
      </c>
      <c r="W2031" s="5"/>
      <c r="X2031" s="5"/>
      <c r="Y2031" s="172"/>
    </row>
    <row r="2032" spans="1:28" ht="15">
      <c r="A2032" s="5">
        <v>2018</v>
      </c>
      <c r="B2032" s="5" t="s">
        <v>3</v>
      </c>
      <c r="F2032" s="209">
        <v>4.03</v>
      </c>
      <c r="G2032" s="210">
        <v>46.45</v>
      </c>
      <c r="H2032" s="136">
        <v>268.29218750000001</v>
      </c>
      <c r="K2032" s="4" t="s">
        <v>2038</v>
      </c>
      <c r="P2032" s="138">
        <v>159</v>
      </c>
      <c r="Q2032" s="138">
        <v>8</v>
      </c>
      <c r="S2032" s="140" t="s">
        <v>6123</v>
      </c>
      <c r="W2032" s="5"/>
      <c r="X2032" s="5"/>
      <c r="Y2032" s="172"/>
    </row>
    <row r="2033" spans="1:25" ht="15">
      <c r="A2033" s="5">
        <v>2019</v>
      </c>
      <c r="B2033" s="5" t="s">
        <v>4</v>
      </c>
      <c r="F2033" s="207">
        <v>4.0999999999999996</v>
      </c>
      <c r="G2033" s="208">
        <v>44.25</v>
      </c>
      <c r="H2033" s="137">
        <v>326.28125</v>
      </c>
      <c r="K2033" s="4" t="s">
        <v>2038</v>
      </c>
      <c r="P2033" s="139">
        <v>55</v>
      </c>
      <c r="Q2033" s="139">
        <v>6</v>
      </c>
      <c r="S2033" s="141" t="s">
        <v>6123</v>
      </c>
      <c r="W2033" s="5"/>
      <c r="X2033" s="5"/>
      <c r="Y2033" s="172"/>
    </row>
    <row r="2034" spans="1:25" ht="15">
      <c r="A2034" s="5">
        <v>2020</v>
      </c>
      <c r="B2034" s="5" t="s">
        <v>5</v>
      </c>
      <c r="F2034" s="209">
        <v>4.12</v>
      </c>
      <c r="G2034" s="210">
        <v>44.49</v>
      </c>
      <c r="H2034" s="136">
        <v>641.110274</v>
      </c>
      <c r="K2034" s="4" t="s">
        <v>2038</v>
      </c>
      <c r="P2034" s="138">
        <v>197</v>
      </c>
      <c r="Q2034" s="138">
        <v>12</v>
      </c>
      <c r="S2034" s="140" t="s">
        <v>6123</v>
      </c>
      <c r="W2034" s="5"/>
      <c r="X2034" s="5"/>
      <c r="Y2034" s="172"/>
    </row>
    <row r="2035" spans="1:25" ht="15">
      <c r="A2035" s="5">
        <v>2021</v>
      </c>
      <c r="B2035" s="5" t="s">
        <v>6</v>
      </c>
      <c r="F2035" s="207">
        <v>4.17</v>
      </c>
      <c r="G2035" s="208">
        <v>47.14</v>
      </c>
      <c r="H2035" s="137">
        <v>470.73215950000002</v>
      </c>
      <c r="K2035" s="4" t="s">
        <v>2038</v>
      </c>
      <c r="P2035" s="139">
        <v>220</v>
      </c>
      <c r="Q2035" s="139">
        <v>22</v>
      </c>
      <c r="S2035" s="141" t="s">
        <v>6123</v>
      </c>
      <c r="W2035" s="5"/>
      <c r="X2035" s="5"/>
      <c r="Y2035" s="172"/>
    </row>
    <row r="2036" spans="1:25" ht="15">
      <c r="A2036" s="5">
        <v>2022</v>
      </c>
      <c r="B2036" s="5" t="s">
        <v>7</v>
      </c>
      <c r="F2036" s="209">
        <v>4.2</v>
      </c>
      <c r="G2036" s="210">
        <v>44.48</v>
      </c>
      <c r="H2036" s="136">
        <v>324.95628125000002</v>
      </c>
      <c r="K2036" s="4" t="s">
        <v>2038</v>
      </c>
      <c r="P2036" s="138">
        <v>133</v>
      </c>
      <c r="Q2036" s="138">
        <v>5</v>
      </c>
      <c r="S2036" s="140" t="s">
        <v>6123</v>
      </c>
      <c r="W2036" s="5"/>
      <c r="X2036" s="5"/>
      <c r="Y2036" s="172"/>
    </row>
    <row r="2037" spans="1:25" ht="15">
      <c r="A2037" s="5">
        <v>2023</v>
      </c>
      <c r="B2037" s="5" t="s">
        <v>8</v>
      </c>
      <c r="F2037" s="207">
        <v>4.2300000000000004</v>
      </c>
      <c r="G2037" s="208">
        <v>44.42</v>
      </c>
      <c r="H2037" s="137">
        <v>198.58724624999999</v>
      </c>
      <c r="K2037" s="4" t="s">
        <v>2038</v>
      </c>
      <c r="P2037" s="139">
        <v>117</v>
      </c>
      <c r="Q2037" s="139">
        <v>7</v>
      </c>
      <c r="S2037" s="141" t="s">
        <v>6123</v>
      </c>
      <c r="W2037" s="5"/>
      <c r="X2037" s="5"/>
      <c r="Y2037" s="172"/>
    </row>
    <row r="2038" spans="1:25" ht="15">
      <c r="A2038" s="5">
        <v>2024</v>
      </c>
      <c r="B2038" s="5" t="s">
        <v>9</v>
      </c>
      <c r="F2038" s="209">
        <v>4.28</v>
      </c>
      <c r="G2038" s="210">
        <v>45.43</v>
      </c>
      <c r="H2038" s="136">
        <v>628.06918725000003</v>
      </c>
      <c r="K2038" s="4" t="s">
        <v>2038</v>
      </c>
      <c r="P2038" s="138">
        <v>109</v>
      </c>
      <c r="Q2038" s="138">
        <v>9</v>
      </c>
      <c r="S2038" s="140" t="s">
        <v>6123</v>
      </c>
      <c r="W2038" s="5"/>
      <c r="X2038" s="5"/>
      <c r="Y2038" s="172"/>
    </row>
    <row r="2039" spans="1:25" ht="15">
      <c r="A2039" s="5">
        <v>2025</v>
      </c>
      <c r="B2039" s="5" t="s">
        <v>10</v>
      </c>
      <c r="F2039" s="207">
        <v>4.33</v>
      </c>
      <c r="G2039" s="208">
        <v>45.02</v>
      </c>
      <c r="H2039" s="137">
        <v>1069.8988175</v>
      </c>
      <c r="K2039" s="4" t="s">
        <v>2038</v>
      </c>
      <c r="P2039" s="139">
        <v>148</v>
      </c>
      <c r="Q2039" s="139">
        <v>7</v>
      </c>
      <c r="S2039" s="141" t="s">
        <v>6123</v>
      </c>
      <c r="W2039" s="5"/>
      <c r="X2039" s="5"/>
      <c r="Y2039" s="172"/>
    </row>
    <row r="2040" spans="1:25" ht="15">
      <c r="A2040" s="5">
        <v>2026</v>
      </c>
      <c r="B2040" s="5" t="s">
        <v>6113</v>
      </c>
      <c r="F2040" s="209">
        <v>4.33</v>
      </c>
      <c r="G2040" s="210">
        <v>45.07</v>
      </c>
      <c r="H2040" s="136">
        <v>1088.382237</v>
      </c>
      <c r="K2040" s="4" t="s">
        <v>2038</v>
      </c>
      <c r="P2040" s="138">
        <v>245</v>
      </c>
      <c r="Q2040" s="138">
        <v>10</v>
      </c>
      <c r="S2040" s="140" t="s">
        <v>6123</v>
      </c>
      <c r="W2040" s="5"/>
      <c r="X2040" s="5"/>
      <c r="Y2040" s="172"/>
    </row>
    <row r="2041" spans="1:25" ht="15">
      <c r="A2041" s="5">
        <v>2027</v>
      </c>
      <c r="B2041" s="5" t="s">
        <v>6114</v>
      </c>
      <c r="F2041" s="207">
        <v>4.33</v>
      </c>
      <c r="G2041" s="208">
        <v>45.49</v>
      </c>
      <c r="H2041" s="137">
        <v>454.25339100000002</v>
      </c>
      <c r="K2041" s="4" t="s">
        <v>2038</v>
      </c>
      <c r="P2041" s="139">
        <v>226</v>
      </c>
      <c r="Q2041" s="139">
        <v>21</v>
      </c>
      <c r="S2041" s="141" t="s">
        <v>6123</v>
      </c>
      <c r="W2041" s="5"/>
      <c r="X2041" s="5"/>
      <c r="Y2041" s="172"/>
    </row>
    <row r="2042" spans="1:25" ht="15">
      <c r="A2042" s="5">
        <v>2028</v>
      </c>
      <c r="B2042" s="5" t="s">
        <v>6127</v>
      </c>
      <c r="F2042" s="209">
        <v>4.33</v>
      </c>
      <c r="G2042" s="210">
        <v>46</v>
      </c>
      <c r="H2042" s="136">
        <v>505.70628125000002</v>
      </c>
      <c r="K2042" s="4" t="s">
        <v>2038</v>
      </c>
      <c r="P2042" s="138">
        <v>93</v>
      </c>
      <c r="Q2042" s="138">
        <v>4</v>
      </c>
      <c r="S2042" s="140" t="s">
        <v>6123</v>
      </c>
      <c r="W2042" s="5"/>
      <c r="X2042" s="5"/>
      <c r="Y2042" s="172"/>
    </row>
    <row r="2043" spans="1:25" ht="15">
      <c r="A2043" s="5">
        <v>2029</v>
      </c>
      <c r="B2043" s="5" t="s">
        <v>6128</v>
      </c>
      <c r="F2043" s="207">
        <v>4.34</v>
      </c>
      <c r="G2043" s="208">
        <v>46.18</v>
      </c>
      <c r="H2043" s="137">
        <v>524.24330599999996</v>
      </c>
      <c r="K2043" s="4" t="s">
        <v>2038</v>
      </c>
      <c r="P2043" s="139">
        <v>191</v>
      </c>
      <c r="Q2043" s="139">
        <v>13</v>
      </c>
      <c r="S2043" s="141" t="s">
        <v>6123</v>
      </c>
      <c r="W2043" s="5"/>
      <c r="X2043" s="5"/>
      <c r="Y2043" s="172"/>
    </row>
    <row r="2044" spans="1:25" ht="15">
      <c r="A2044" s="5">
        <v>2030</v>
      </c>
      <c r="B2044" s="5" t="s">
        <v>6129</v>
      </c>
      <c r="F2044" s="209">
        <v>4.3499999999999996</v>
      </c>
      <c r="G2044" s="210">
        <v>45.27</v>
      </c>
      <c r="H2044" s="136">
        <v>905.52681250000001</v>
      </c>
      <c r="K2044" s="4" t="s">
        <v>2038</v>
      </c>
      <c r="P2044" s="138">
        <v>76</v>
      </c>
      <c r="Q2044" s="138">
        <v>3</v>
      </c>
      <c r="S2044" s="140" t="s">
        <v>6123</v>
      </c>
      <c r="W2044" s="5"/>
      <c r="X2044" s="5"/>
      <c r="Y2044" s="172"/>
    </row>
    <row r="2045" spans="1:25" ht="15">
      <c r="A2045" s="5">
        <v>2031</v>
      </c>
      <c r="B2045" s="5" t="s">
        <v>6130</v>
      </c>
      <c r="F2045" s="207">
        <v>4.3499999999999996</v>
      </c>
      <c r="G2045" s="208">
        <v>46.17</v>
      </c>
      <c r="H2045" s="137">
        <v>550.74128125000004</v>
      </c>
      <c r="K2045" s="4" t="s">
        <v>2038</v>
      </c>
      <c r="P2045" s="139">
        <v>240</v>
      </c>
      <c r="Q2045" s="139">
        <v>13</v>
      </c>
      <c r="S2045" s="141" t="s">
        <v>6123</v>
      </c>
      <c r="W2045" s="5"/>
      <c r="X2045" s="5"/>
      <c r="Y2045" s="172"/>
    </row>
    <row r="2046" spans="1:25" ht="15">
      <c r="A2046" s="5">
        <v>2032</v>
      </c>
      <c r="B2046" s="5" t="s">
        <v>6131</v>
      </c>
      <c r="F2046" s="209">
        <v>4.37</v>
      </c>
      <c r="G2046" s="210">
        <v>44.49</v>
      </c>
      <c r="H2046" s="136">
        <v>142.23025050000001</v>
      </c>
      <c r="K2046" s="4" t="s">
        <v>2038</v>
      </c>
      <c r="P2046" s="138">
        <v>140</v>
      </c>
      <c r="Q2046" s="138">
        <v>7</v>
      </c>
      <c r="S2046" s="140" t="s">
        <v>6123</v>
      </c>
      <c r="W2046" s="5"/>
      <c r="X2046" s="5"/>
      <c r="Y2046" s="172"/>
    </row>
    <row r="2047" spans="1:25" ht="15">
      <c r="A2047" s="5">
        <v>2033</v>
      </c>
      <c r="B2047" s="5" t="s">
        <v>6132</v>
      </c>
      <c r="F2047" s="207">
        <v>4.37</v>
      </c>
      <c r="G2047" s="208">
        <v>45.23</v>
      </c>
      <c r="H2047" s="137">
        <v>959.25094975000002</v>
      </c>
      <c r="K2047" s="4" t="s">
        <v>2038</v>
      </c>
      <c r="P2047" s="139">
        <v>131</v>
      </c>
      <c r="Q2047" s="139">
        <v>8</v>
      </c>
      <c r="S2047" s="141" t="s">
        <v>6123</v>
      </c>
      <c r="W2047" s="5"/>
      <c r="X2047" s="5"/>
      <c r="Y2047" s="172"/>
    </row>
    <row r="2048" spans="1:25" ht="15">
      <c r="A2048" s="5">
        <v>2034</v>
      </c>
      <c r="B2048" s="5" t="s">
        <v>6133</v>
      </c>
      <c r="F2048" s="209">
        <v>4.38</v>
      </c>
      <c r="G2048" s="210">
        <v>45.38</v>
      </c>
      <c r="H2048" s="136">
        <v>769.96920599999999</v>
      </c>
      <c r="K2048" s="4" t="s">
        <v>2038</v>
      </c>
      <c r="P2048" s="138">
        <v>155</v>
      </c>
      <c r="Q2048" s="138">
        <v>11</v>
      </c>
      <c r="S2048" s="140" t="s">
        <v>6123</v>
      </c>
      <c r="W2048" s="5"/>
      <c r="X2048" s="5"/>
      <c r="Y2048" s="172"/>
    </row>
    <row r="2049" spans="1:25" ht="15">
      <c r="A2049" s="5">
        <v>2035</v>
      </c>
      <c r="B2049" s="5" t="s">
        <v>6134</v>
      </c>
      <c r="F2049" s="207">
        <v>4.3899999999999997</v>
      </c>
      <c r="G2049" s="208">
        <v>45.25</v>
      </c>
      <c r="H2049" s="137">
        <v>960.31178124999997</v>
      </c>
      <c r="K2049" s="4" t="s">
        <v>2038</v>
      </c>
      <c r="P2049" s="139">
        <v>98</v>
      </c>
      <c r="Q2049" s="139">
        <v>4</v>
      </c>
      <c r="S2049" s="141" t="s">
        <v>6123</v>
      </c>
      <c r="W2049" s="5"/>
      <c r="X2049" s="5"/>
      <c r="Y2049" s="172"/>
    </row>
    <row r="2050" spans="1:25" ht="15">
      <c r="A2050" s="5">
        <v>2036</v>
      </c>
      <c r="B2050" s="5" t="s">
        <v>6135</v>
      </c>
      <c r="F2050" s="209">
        <v>4.4000000000000004</v>
      </c>
      <c r="G2050" s="210">
        <v>46.24</v>
      </c>
      <c r="H2050" s="136">
        <v>503.20365624999999</v>
      </c>
      <c r="K2050" s="4" t="s">
        <v>2038</v>
      </c>
      <c r="P2050" s="138">
        <v>252</v>
      </c>
      <c r="Q2050" s="138">
        <v>11</v>
      </c>
      <c r="S2050" s="140" t="s">
        <v>6123</v>
      </c>
      <c r="W2050" s="5"/>
      <c r="X2050" s="5"/>
      <c r="Y2050" s="172"/>
    </row>
    <row r="2051" spans="1:25" ht="15">
      <c r="A2051" s="5">
        <v>2037</v>
      </c>
      <c r="B2051" s="5" t="s">
        <v>6136</v>
      </c>
      <c r="F2051" s="207">
        <v>4.45</v>
      </c>
      <c r="G2051" s="208">
        <v>46.8</v>
      </c>
      <c r="H2051" s="137">
        <v>344.90625</v>
      </c>
      <c r="K2051" s="4" t="s">
        <v>2038</v>
      </c>
      <c r="P2051" s="139">
        <v>180</v>
      </c>
      <c r="Q2051" s="139">
        <v>11</v>
      </c>
      <c r="S2051" s="141" t="s">
        <v>6123</v>
      </c>
      <c r="W2051" s="5"/>
      <c r="X2051" s="5"/>
      <c r="Y2051" s="172"/>
    </row>
    <row r="2052" spans="1:25" ht="15">
      <c r="A2052" s="5">
        <v>2038</v>
      </c>
      <c r="B2052" s="5" t="s">
        <v>6137</v>
      </c>
      <c r="F2052" s="209">
        <v>4.5167000000000002</v>
      </c>
      <c r="G2052" s="210">
        <v>47</v>
      </c>
      <c r="H2052" s="136">
        <v>353.32900688000001</v>
      </c>
      <c r="K2052" s="4" t="s">
        <v>2038</v>
      </c>
      <c r="P2052" s="138">
        <v>182</v>
      </c>
      <c r="Q2052" s="138">
        <v>8</v>
      </c>
      <c r="S2052" s="140" t="s">
        <v>6123</v>
      </c>
      <c r="W2052" s="5"/>
      <c r="X2052" s="5"/>
      <c r="Y2052" s="172"/>
    </row>
    <row r="2053" spans="1:25" ht="15">
      <c r="A2053" s="5">
        <v>2039</v>
      </c>
      <c r="B2053" s="5" t="s">
        <v>6138</v>
      </c>
      <c r="F2053" s="207">
        <v>6.0321999999999996</v>
      </c>
      <c r="G2053" s="208">
        <v>43.100999999999999</v>
      </c>
      <c r="H2053" s="137">
        <v>48.069273639999999</v>
      </c>
      <c r="K2053" s="4" t="s">
        <v>2038</v>
      </c>
      <c r="P2053" s="139">
        <v>36.9</v>
      </c>
      <c r="Q2053" s="139">
        <v>3.3</v>
      </c>
      <c r="S2053" s="141" t="s">
        <v>6123</v>
      </c>
      <c r="W2053" s="5"/>
      <c r="X2053" s="5"/>
      <c r="Y2053" s="172"/>
    </row>
    <row r="2054" spans="1:25" ht="15">
      <c r="A2054" s="5">
        <v>2040</v>
      </c>
      <c r="B2054" s="5" t="s">
        <v>6139</v>
      </c>
      <c r="F2054" s="209">
        <v>6.0438999999999998</v>
      </c>
      <c r="G2054" s="210">
        <v>43.215000000000003</v>
      </c>
      <c r="H2054" s="136">
        <v>209.46252899000001</v>
      </c>
      <c r="K2054" s="4" t="s">
        <v>2038</v>
      </c>
      <c r="P2054" s="138">
        <v>66.7</v>
      </c>
      <c r="Q2054" s="138">
        <v>5.0999999999999996</v>
      </c>
      <c r="S2054" s="140" t="s">
        <v>6123</v>
      </c>
      <c r="W2054" s="5"/>
      <c r="X2054" s="5"/>
      <c r="Y2054" s="172"/>
    </row>
    <row r="2055" spans="1:25" ht="15">
      <c r="A2055" s="5">
        <v>2041</v>
      </c>
      <c r="B2055" s="5" t="s">
        <v>6140</v>
      </c>
      <c r="F2055" s="207">
        <v>6.1368999999999998</v>
      </c>
      <c r="G2055" s="208">
        <v>43.210999999999999</v>
      </c>
      <c r="H2055" s="137">
        <v>63.066711529999999</v>
      </c>
      <c r="K2055" s="4" t="s">
        <v>2038</v>
      </c>
      <c r="P2055" s="139">
        <v>43.9</v>
      </c>
      <c r="Q2055" s="139">
        <v>3.4</v>
      </c>
      <c r="S2055" s="141" t="s">
        <v>6123</v>
      </c>
      <c r="W2055" s="5"/>
      <c r="X2055" s="5"/>
      <c r="Y2055" s="172"/>
    </row>
    <row r="2056" spans="1:25" ht="15">
      <c r="A2056" s="5">
        <v>2042</v>
      </c>
      <c r="B2056" s="5" t="s">
        <v>6141</v>
      </c>
      <c r="F2056" s="209">
        <v>6.2361000000000004</v>
      </c>
      <c r="G2056" s="210">
        <v>43.113999999999997</v>
      </c>
      <c r="H2056" s="136">
        <v>4.0968356400000001</v>
      </c>
      <c r="K2056" s="4" t="s">
        <v>2038</v>
      </c>
      <c r="P2056" s="138">
        <v>25.3</v>
      </c>
      <c r="Q2056" s="138">
        <v>2.8</v>
      </c>
      <c r="S2056" s="140" t="s">
        <v>6123</v>
      </c>
      <c r="W2056" s="5"/>
      <c r="X2056" s="5"/>
      <c r="Y2056" s="172"/>
    </row>
    <row r="2057" spans="1:25" ht="15">
      <c r="A2057" s="5">
        <v>2043</v>
      </c>
      <c r="B2057" s="5" t="s">
        <v>6142</v>
      </c>
      <c r="F2057" s="207">
        <v>6.33</v>
      </c>
      <c r="G2057" s="208">
        <v>43.313000000000002</v>
      </c>
      <c r="H2057" s="137">
        <v>176.26833565999999</v>
      </c>
      <c r="K2057" s="4" t="s">
        <v>2038</v>
      </c>
      <c r="P2057" s="139">
        <v>63.4</v>
      </c>
      <c r="Q2057" s="139">
        <v>3.3</v>
      </c>
      <c r="S2057" s="141" t="s">
        <v>6123</v>
      </c>
      <c r="W2057" s="5"/>
      <c r="X2057" s="5"/>
      <c r="Y2057" s="172"/>
    </row>
    <row r="2058" spans="1:25" ht="15">
      <c r="A2058" s="5">
        <v>2044</v>
      </c>
      <c r="B2058" s="5" t="s">
        <v>6143</v>
      </c>
      <c r="F2058" s="209">
        <v>6.3303000000000003</v>
      </c>
      <c r="G2058" s="210">
        <v>43.213000000000001</v>
      </c>
      <c r="H2058" s="136">
        <v>393.84564453000002</v>
      </c>
      <c r="K2058" s="4" t="s">
        <v>2038</v>
      </c>
      <c r="P2058" s="138">
        <v>82.7</v>
      </c>
      <c r="Q2058" s="138">
        <v>4</v>
      </c>
      <c r="S2058" s="140" t="s">
        <v>6123</v>
      </c>
      <c r="W2058" s="5"/>
      <c r="X2058" s="5"/>
      <c r="Y2058" s="172"/>
    </row>
    <row r="2059" spans="1:25" ht="15">
      <c r="A2059" s="5">
        <v>2045</v>
      </c>
      <c r="B2059" s="5" t="s">
        <v>6144</v>
      </c>
      <c r="F2059" s="207">
        <v>6.3303000000000003</v>
      </c>
      <c r="G2059" s="208">
        <v>43.311999999999998</v>
      </c>
      <c r="H2059" s="137">
        <v>184.93780355999999</v>
      </c>
      <c r="K2059" s="4" t="s">
        <v>2038</v>
      </c>
      <c r="P2059" s="139">
        <v>122.9</v>
      </c>
      <c r="Q2059" s="139">
        <v>6.6</v>
      </c>
      <c r="S2059" s="141" t="s">
        <v>6123</v>
      </c>
      <c r="W2059" s="5"/>
      <c r="X2059" s="5"/>
      <c r="Y2059" s="172"/>
    </row>
    <row r="2060" spans="1:25" ht="15">
      <c r="A2060" s="5">
        <v>2046</v>
      </c>
      <c r="B2060" s="5" t="s">
        <v>6145</v>
      </c>
      <c r="F2060" s="209">
        <v>6.3383000000000003</v>
      </c>
      <c r="G2060" s="210">
        <v>43.103000000000002</v>
      </c>
      <c r="H2060" s="136">
        <v>82.33540524</v>
      </c>
      <c r="K2060" s="4" t="s">
        <v>2038</v>
      </c>
      <c r="P2060" s="138">
        <v>34.9</v>
      </c>
      <c r="Q2060" s="138">
        <v>1.5</v>
      </c>
      <c r="S2060" s="140" t="s">
        <v>6123</v>
      </c>
      <c r="W2060" s="5"/>
      <c r="X2060" s="5"/>
      <c r="Y2060" s="172"/>
    </row>
    <row r="2061" spans="1:25" ht="15">
      <c r="A2061" s="5">
        <v>2047</v>
      </c>
      <c r="B2061" s="5" t="s">
        <v>6146</v>
      </c>
      <c r="F2061" s="207">
        <v>6.3383000000000003</v>
      </c>
      <c r="G2061" s="208">
        <v>43.103000000000002</v>
      </c>
      <c r="H2061" s="137">
        <v>82.33540524</v>
      </c>
      <c r="K2061" s="4" t="s">
        <v>2038</v>
      </c>
      <c r="P2061" s="139">
        <v>31.4</v>
      </c>
      <c r="Q2061" s="139">
        <v>1.3</v>
      </c>
      <c r="S2061" s="141" t="s">
        <v>6123</v>
      </c>
      <c r="W2061" s="5"/>
      <c r="X2061" s="5"/>
      <c r="Y2061" s="172"/>
    </row>
    <row r="2062" spans="1:25" ht="15">
      <c r="A2062" s="5">
        <v>2048</v>
      </c>
      <c r="B2062" s="5" t="s">
        <v>6147</v>
      </c>
      <c r="F2062" s="209">
        <v>6.3394000000000004</v>
      </c>
      <c r="G2062" s="210">
        <v>43.213999999999999</v>
      </c>
      <c r="H2062" s="136">
        <v>500.12030933</v>
      </c>
      <c r="K2062" s="4" t="s">
        <v>2038</v>
      </c>
      <c r="P2062" s="138">
        <v>79.5</v>
      </c>
      <c r="Q2062" s="138">
        <v>3.5</v>
      </c>
      <c r="S2062" s="140" t="s">
        <v>6123</v>
      </c>
      <c r="W2062" s="5"/>
      <c r="X2062" s="5"/>
      <c r="Y2062" s="172"/>
    </row>
    <row r="2063" spans="1:25" ht="15">
      <c r="A2063" s="5">
        <v>2049</v>
      </c>
      <c r="B2063" s="5" t="s">
        <v>6148</v>
      </c>
      <c r="F2063" s="207">
        <v>6.3425000000000002</v>
      </c>
      <c r="G2063" s="208">
        <v>43.31</v>
      </c>
      <c r="H2063" s="137">
        <v>252.465768</v>
      </c>
      <c r="K2063" s="4" t="s">
        <v>2038</v>
      </c>
      <c r="P2063" s="139">
        <v>73.099999999999994</v>
      </c>
      <c r="Q2063" s="139">
        <v>5.8</v>
      </c>
      <c r="S2063" s="141" t="s">
        <v>6123</v>
      </c>
      <c r="W2063" s="5"/>
      <c r="X2063" s="5"/>
      <c r="Y2063" s="172"/>
    </row>
    <row r="2064" spans="1:25" ht="15">
      <c r="A2064" s="5">
        <v>2050</v>
      </c>
      <c r="B2064" s="5" t="s">
        <v>6149</v>
      </c>
      <c r="F2064" s="209">
        <v>6.3425000000000002</v>
      </c>
      <c r="G2064" s="210">
        <v>43.31</v>
      </c>
      <c r="H2064" s="136">
        <v>252.465768</v>
      </c>
      <c r="K2064" s="4" t="s">
        <v>2038</v>
      </c>
      <c r="P2064" s="138">
        <v>91.6</v>
      </c>
      <c r="Q2064" s="138">
        <v>3.9</v>
      </c>
      <c r="S2064" s="140" t="s">
        <v>6123</v>
      </c>
      <c r="W2064" s="5"/>
      <c r="X2064" s="5"/>
      <c r="Y2064" s="172"/>
    </row>
    <row r="2065" spans="1:25" ht="15">
      <c r="A2065" s="5">
        <v>2051</v>
      </c>
      <c r="B2065" s="5" t="s">
        <v>6150</v>
      </c>
      <c r="F2065" s="207">
        <v>6.3452999999999999</v>
      </c>
      <c r="G2065" s="208">
        <v>43.5</v>
      </c>
      <c r="H2065" s="137">
        <v>257.44069872</v>
      </c>
      <c r="K2065" s="4" t="s">
        <v>2038</v>
      </c>
      <c r="P2065" s="139">
        <v>155.6</v>
      </c>
      <c r="Q2065" s="139">
        <v>8</v>
      </c>
      <c r="S2065" s="141" t="s">
        <v>6123</v>
      </c>
      <c r="W2065" s="5"/>
      <c r="X2065" s="5"/>
      <c r="Y2065" s="172"/>
    </row>
    <row r="2066" spans="1:25" ht="15">
      <c r="A2066" s="5">
        <v>2052</v>
      </c>
      <c r="B2066" s="5" t="s">
        <v>6151</v>
      </c>
      <c r="F2066" s="209">
        <v>6.3833000000000002</v>
      </c>
      <c r="G2066" s="210">
        <v>47.85</v>
      </c>
      <c r="H2066" s="136">
        <v>388.43177792</v>
      </c>
      <c r="K2066" s="4" t="s">
        <v>2038</v>
      </c>
      <c r="P2066" s="138">
        <v>57</v>
      </c>
      <c r="Q2066" s="138">
        <v>4</v>
      </c>
      <c r="S2066" s="140" t="s">
        <v>6123</v>
      </c>
      <c r="W2066" s="5"/>
      <c r="X2066" s="5"/>
      <c r="Y2066" s="172"/>
    </row>
    <row r="2067" spans="1:25" ht="15">
      <c r="A2067" s="5">
        <v>2053</v>
      </c>
      <c r="B2067" s="5" t="s">
        <v>6152</v>
      </c>
      <c r="F2067" s="207">
        <v>6.43</v>
      </c>
      <c r="G2067" s="208">
        <v>43.5</v>
      </c>
      <c r="H2067" s="137">
        <v>221.92015624999999</v>
      </c>
      <c r="K2067" s="4" t="s">
        <v>2038</v>
      </c>
      <c r="P2067" s="139">
        <v>163</v>
      </c>
      <c r="Q2067" s="139">
        <v>8.1</v>
      </c>
      <c r="S2067" s="141" t="s">
        <v>6123</v>
      </c>
      <c r="W2067" s="5"/>
      <c r="X2067" s="5"/>
      <c r="Y2067" s="172"/>
    </row>
    <row r="2068" spans="1:25" ht="15">
      <c r="A2068" s="5">
        <v>2054</v>
      </c>
      <c r="B2068" s="5" t="s">
        <v>6153</v>
      </c>
      <c r="F2068" s="209">
        <v>6.4341999999999997</v>
      </c>
      <c r="G2068" s="210">
        <v>43.414999999999999</v>
      </c>
      <c r="H2068" s="136">
        <v>77.735801350000003</v>
      </c>
      <c r="K2068" s="4" t="s">
        <v>2038</v>
      </c>
      <c r="P2068" s="138">
        <v>196.7</v>
      </c>
      <c r="Q2068" s="138">
        <v>8.1</v>
      </c>
      <c r="S2068" s="140" t="s">
        <v>6123</v>
      </c>
      <c r="W2068" s="5"/>
      <c r="X2068" s="5"/>
      <c r="Y2068" s="172"/>
    </row>
    <row r="2069" spans="1:25" ht="15">
      <c r="A2069" s="5">
        <v>2055</v>
      </c>
      <c r="B2069" s="5" t="s">
        <v>6154</v>
      </c>
      <c r="F2069" s="207">
        <v>6.4344000000000001</v>
      </c>
      <c r="G2069" s="208">
        <v>43.213999999999999</v>
      </c>
      <c r="H2069" s="137">
        <v>141.84972293999999</v>
      </c>
      <c r="K2069" s="4" t="s">
        <v>2038</v>
      </c>
      <c r="P2069" s="139">
        <v>88.1</v>
      </c>
      <c r="Q2069" s="139">
        <v>5</v>
      </c>
      <c r="S2069" s="141" t="s">
        <v>6123</v>
      </c>
      <c r="W2069" s="5"/>
      <c r="X2069" s="5"/>
      <c r="Y2069" s="172"/>
    </row>
    <row r="2070" spans="1:25" ht="15">
      <c r="A2070" s="5">
        <v>2056</v>
      </c>
      <c r="B2070" s="5" t="s">
        <v>6155</v>
      </c>
      <c r="F2070" s="209">
        <v>6.5392000000000001</v>
      </c>
      <c r="G2070" s="210">
        <v>43.503999999999998</v>
      </c>
      <c r="H2070" s="136">
        <v>213.32338147999999</v>
      </c>
      <c r="K2070" s="4" t="s">
        <v>2038</v>
      </c>
      <c r="P2070" s="138">
        <v>181.8</v>
      </c>
      <c r="Q2070" s="138">
        <v>7</v>
      </c>
      <c r="S2070" s="140" t="s">
        <v>6123</v>
      </c>
      <c r="W2070" s="5"/>
      <c r="X2070" s="5"/>
      <c r="Y2070" s="172"/>
    </row>
    <row r="2071" spans="1:25" ht="15">
      <c r="A2071" s="5">
        <v>2057</v>
      </c>
      <c r="B2071" s="5" t="s">
        <v>6156</v>
      </c>
      <c r="F2071" s="207">
        <v>6.5477999999999996</v>
      </c>
      <c r="G2071" s="208">
        <v>43.503999999999998</v>
      </c>
      <c r="H2071" s="137">
        <v>194.41250919000001</v>
      </c>
      <c r="K2071" s="4" t="s">
        <v>2038</v>
      </c>
      <c r="P2071" s="139">
        <v>177.1</v>
      </c>
      <c r="Q2071" s="139">
        <v>7.3</v>
      </c>
      <c r="S2071" s="141" t="s">
        <v>6123</v>
      </c>
      <c r="W2071" s="5"/>
      <c r="X2071" s="5"/>
      <c r="Y2071" s="172"/>
    </row>
    <row r="2072" spans="1:25" ht="15">
      <c r="A2072" s="5">
        <v>2058</v>
      </c>
      <c r="B2072" s="5" t="s">
        <v>6157</v>
      </c>
      <c r="F2072" s="209">
        <v>6.5681000000000003</v>
      </c>
      <c r="G2072" s="210">
        <v>47.853000000000002</v>
      </c>
      <c r="H2072" s="136">
        <v>409.12044519</v>
      </c>
      <c r="K2072" s="4" t="s">
        <v>2038</v>
      </c>
      <c r="P2072" s="138">
        <v>60</v>
      </c>
      <c r="Q2072" s="138">
        <v>4</v>
      </c>
      <c r="S2072" s="140" t="s">
        <v>6123</v>
      </c>
      <c r="W2072" s="5"/>
      <c r="X2072" s="5"/>
      <c r="Y2072" s="172"/>
    </row>
    <row r="2073" spans="1:25" ht="15">
      <c r="A2073" s="5">
        <v>2059</v>
      </c>
      <c r="B2073" s="5" t="s">
        <v>6158</v>
      </c>
      <c r="F2073" s="207">
        <v>6.6166999999999998</v>
      </c>
      <c r="G2073" s="208">
        <v>47.633000000000003</v>
      </c>
      <c r="H2073" s="137">
        <v>371.23693323999998</v>
      </c>
      <c r="K2073" s="4" t="s">
        <v>2038</v>
      </c>
      <c r="P2073" s="139">
        <v>63</v>
      </c>
      <c r="Q2073" s="139">
        <v>4</v>
      </c>
      <c r="S2073" s="141" t="s">
        <v>6123</v>
      </c>
      <c r="W2073" s="5"/>
      <c r="X2073" s="5"/>
      <c r="Y2073" s="172"/>
    </row>
    <row r="2074" spans="1:25" ht="15">
      <c r="A2074" s="5">
        <v>2060</v>
      </c>
      <c r="B2074" s="5" t="s">
        <v>6159</v>
      </c>
      <c r="F2074" s="209">
        <v>6.6193999999999997</v>
      </c>
      <c r="G2074" s="210">
        <v>47.582999999999998</v>
      </c>
      <c r="H2074" s="136">
        <v>430.83458974000001</v>
      </c>
      <c r="K2074" s="4" t="s">
        <v>2038</v>
      </c>
      <c r="P2074" s="138">
        <v>68</v>
      </c>
      <c r="Q2074" s="138">
        <v>7</v>
      </c>
      <c r="S2074" s="140" t="s">
        <v>6123</v>
      </c>
      <c r="W2074" s="5"/>
      <c r="X2074" s="5"/>
      <c r="Y2074" s="172"/>
    </row>
    <row r="2075" spans="1:25" ht="15">
      <c r="A2075" s="5">
        <v>2061</v>
      </c>
      <c r="B2075" s="5" t="s">
        <v>6160</v>
      </c>
      <c r="F2075" s="207">
        <v>6.6333000000000002</v>
      </c>
      <c r="G2075" s="208">
        <v>43.505000000000003</v>
      </c>
      <c r="H2075" s="137">
        <v>87.571836809999994</v>
      </c>
      <c r="K2075" s="4" t="s">
        <v>2038</v>
      </c>
      <c r="P2075" s="139">
        <v>117.7</v>
      </c>
      <c r="Q2075" s="139">
        <v>3.9</v>
      </c>
      <c r="S2075" s="141" t="s">
        <v>6123</v>
      </c>
      <c r="W2075" s="5"/>
      <c r="X2075" s="5"/>
      <c r="Y2075" s="172"/>
    </row>
    <row r="2076" spans="1:25" ht="15">
      <c r="A2076" s="5">
        <v>2062</v>
      </c>
      <c r="B2076" s="5" t="s">
        <v>6161</v>
      </c>
      <c r="F2076" s="209">
        <v>6.6357999999999997</v>
      </c>
      <c r="G2076" s="210">
        <v>43.308</v>
      </c>
      <c r="H2076" s="136">
        <v>8.1575719299999996</v>
      </c>
      <c r="K2076" s="4" t="s">
        <v>2038</v>
      </c>
      <c r="P2076" s="138">
        <v>34.299999999999997</v>
      </c>
      <c r="Q2076" s="138">
        <v>1.2</v>
      </c>
      <c r="S2076" s="140" t="s">
        <v>6123</v>
      </c>
      <c r="W2076" s="5"/>
      <c r="X2076" s="5"/>
      <c r="Y2076" s="172"/>
    </row>
    <row r="2077" spans="1:25" ht="15">
      <c r="A2077" s="5">
        <v>2063</v>
      </c>
      <c r="B2077" s="5" t="s">
        <v>6162</v>
      </c>
      <c r="F2077" s="207">
        <v>6.7167000000000003</v>
      </c>
      <c r="G2077" s="208">
        <v>47.845999999999997</v>
      </c>
      <c r="H2077" s="137">
        <v>610.94985876999999</v>
      </c>
      <c r="K2077" s="4" t="s">
        <v>2038</v>
      </c>
      <c r="P2077" s="139">
        <v>59</v>
      </c>
      <c r="Q2077" s="139">
        <v>4</v>
      </c>
      <c r="S2077" s="141" t="s">
        <v>6123</v>
      </c>
      <c r="W2077" s="5"/>
      <c r="X2077" s="5"/>
      <c r="Y2077" s="172"/>
    </row>
    <row r="2078" spans="1:25" ht="15">
      <c r="A2078" s="5">
        <v>2064</v>
      </c>
      <c r="B2078" s="5" t="s">
        <v>6163</v>
      </c>
      <c r="F2078" s="209">
        <v>6.8333000000000004</v>
      </c>
      <c r="G2078" s="210">
        <v>48.258000000000003</v>
      </c>
      <c r="H2078" s="136">
        <v>516.80402714000002</v>
      </c>
      <c r="K2078" s="4" t="s">
        <v>2038</v>
      </c>
      <c r="P2078" s="138">
        <v>195</v>
      </c>
      <c r="Q2078" s="138">
        <v>12</v>
      </c>
      <c r="S2078" s="140" t="s">
        <v>6123</v>
      </c>
      <c r="W2078" s="5"/>
      <c r="X2078" s="5"/>
      <c r="Y2078" s="172"/>
    </row>
    <row r="2079" spans="1:25" ht="15">
      <c r="A2079" s="5">
        <v>2065</v>
      </c>
      <c r="B2079" s="5" t="s">
        <v>6164</v>
      </c>
      <c r="F2079" s="207">
        <v>6.9</v>
      </c>
      <c r="G2079" s="208">
        <v>48.1</v>
      </c>
      <c r="H2079" s="137">
        <v>826.3984375</v>
      </c>
      <c r="K2079" s="4" t="s">
        <v>2038</v>
      </c>
      <c r="P2079" s="139">
        <v>43</v>
      </c>
      <c r="Q2079" s="139">
        <v>6</v>
      </c>
      <c r="S2079" s="141" t="s">
        <v>6123</v>
      </c>
      <c r="W2079" s="5"/>
      <c r="X2079" s="5"/>
      <c r="Y2079" s="172"/>
    </row>
    <row r="2080" spans="1:25" ht="15">
      <c r="A2080" s="5">
        <v>2066</v>
      </c>
      <c r="B2080" s="5" t="s">
        <v>6165</v>
      </c>
      <c r="F2080" s="209">
        <v>6.9360999999999997</v>
      </c>
      <c r="G2080" s="210">
        <v>48.241999999999997</v>
      </c>
      <c r="H2080" s="136">
        <v>433.80482224000002</v>
      </c>
      <c r="K2080" s="4" t="s">
        <v>2038</v>
      </c>
      <c r="P2080" s="138">
        <v>59</v>
      </c>
      <c r="Q2080" s="138">
        <v>6</v>
      </c>
      <c r="S2080" s="140" t="s">
        <v>6123</v>
      </c>
      <c r="W2080" s="5"/>
      <c r="X2080" s="5"/>
      <c r="Y2080" s="172"/>
    </row>
    <row r="2081" spans="1:25" ht="15">
      <c r="A2081" s="5">
        <v>2067</v>
      </c>
      <c r="B2081" s="5" t="s">
        <v>6166</v>
      </c>
      <c r="F2081" s="207">
        <v>7.1082999999999998</v>
      </c>
      <c r="G2081" s="208">
        <v>48.616999999999997</v>
      </c>
      <c r="H2081" s="137">
        <v>433.90588960999997</v>
      </c>
      <c r="K2081" s="4" t="s">
        <v>2038</v>
      </c>
      <c r="P2081" s="139">
        <v>67</v>
      </c>
      <c r="Q2081" s="139">
        <v>5</v>
      </c>
      <c r="S2081" s="141" t="s">
        <v>6123</v>
      </c>
      <c r="W2081" s="5"/>
      <c r="X2081" s="5"/>
      <c r="Y2081" s="172"/>
    </row>
    <row r="2082" spans="1:25" ht="15">
      <c r="A2082" s="5">
        <v>2068</v>
      </c>
      <c r="B2082" s="5" t="s">
        <v>6167</v>
      </c>
      <c r="F2082" s="209">
        <v>7.1292</v>
      </c>
      <c r="G2082" s="210">
        <v>48.607999999999997</v>
      </c>
      <c r="H2082" s="136">
        <v>359.05128079000002</v>
      </c>
      <c r="K2082" s="4" t="s">
        <v>2038</v>
      </c>
      <c r="P2082" s="138">
        <v>75</v>
      </c>
      <c r="Q2082" s="138">
        <v>5</v>
      </c>
      <c r="S2082" s="140" t="s">
        <v>6123</v>
      </c>
      <c r="W2082" s="5"/>
      <c r="X2082" s="5"/>
      <c r="Y2082" s="172"/>
    </row>
    <row r="2083" spans="1:25" ht="15">
      <c r="A2083" s="5">
        <v>2069</v>
      </c>
      <c r="B2083" s="5" t="s">
        <v>6168</v>
      </c>
      <c r="F2083" s="207">
        <v>7.1417000000000002</v>
      </c>
      <c r="G2083" s="208">
        <v>48.366999999999997</v>
      </c>
      <c r="H2083" s="137">
        <v>531.26195624000002</v>
      </c>
      <c r="K2083" s="4" t="s">
        <v>2038</v>
      </c>
      <c r="P2083" s="139">
        <v>75</v>
      </c>
      <c r="Q2083" s="139">
        <v>7</v>
      </c>
      <c r="S2083" s="141" t="s">
        <v>6123</v>
      </c>
      <c r="W2083" s="5"/>
      <c r="X2083" s="5"/>
      <c r="Y2083" s="172"/>
    </row>
    <row r="2084" spans="1:25" ht="15">
      <c r="A2084" s="5">
        <v>2070</v>
      </c>
      <c r="B2084" s="5" t="s">
        <v>6169</v>
      </c>
      <c r="F2084" s="209">
        <v>7.1707999999999998</v>
      </c>
      <c r="G2084" s="210">
        <v>48.061</v>
      </c>
      <c r="H2084" s="136">
        <v>569.93837553000003</v>
      </c>
      <c r="K2084" s="4" t="s">
        <v>2038</v>
      </c>
      <c r="P2084" s="138">
        <v>73</v>
      </c>
      <c r="Q2084" s="138">
        <v>3</v>
      </c>
      <c r="S2084" s="140" t="s">
        <v>6123</v>
      </c>
      <c r="W2084" s="5"/>
      <c r="X2084" s="5"/>
      <c r="Y2084" s="172"/>
    </row>
    <row r="2085" spans="1:25" ht="15">
      <c r="A2085" s="5">
        <v>2071</v>
      </c>
      <c r="B2085" s="5" t="s">
        <v>6170</v>
      </c>
      <c r="F2085" s="207">
        <v>7.2</v>
      </c>
      <c r="G2085" s="208">
        <v>48.908000000000001</v>
      </c>
      <c r="H2085" s="137">
        <v>276.00057125000001</v>
      </c>
      <c r="K2085" s="4" t="s">
        <v>2038</v>
      </c>
      <c r="P2085" s="139">
        <v>120</v>
      </c>
      <c r="Q2085" s="139">
        <v>10</v>
      </c>
      <c r="S2085" s="141" t="s">
        <v>6123</v>
      </c>
      <c r="W2085" s="5"/>
      <c r="X2085" s="5"/>
      <c r="Y2085" s="172"/>
    </row>
    <row r="2086" spans="1:25" ht="15">
      <c r="A2086" s="5">
        <v>2072</v>
      </c>
      <c r="B2086" s="5" t="s">
        <v>6171</v>
      </c>
      <c r="F2086" s="209">
        <v>7.2083000000000004</v>
      </c>
      <c r="G2086" s="210">
        <v>47.966999999999999</v>
      </c>
      <c r="H2086" s="136">
        <v>345.54303259</v>
      </c>
      <c r="K2086" s="4" t="s">
        <v>2038</v>
      </c>
      <c r="P2086" s="138">
        <v>80</v>
      </c>
      <c r="Q2086" s="138">
        <v>6</v>
      </c>
      <c r="S2086" s="140" t="s">
        <v>6123</v>
      </c>
      <c r="W2086" s="5"/>
      <c r="X2086" s="5"/>
      <c r="Y2086" s="172"/>
    </row>
    <row r="2087" spans="1:25" ht="15">
      <c r="A2087" s="5">
        <v>2073</v>
      </c>
      <c r="B2087" s="5" t="s">
        <v>6172</v>
      </c>
      <c r="F2087" s="207">
        <v>7.3250000000000002</v>
      </c>
      <c r="G2087" s="208">
        <v>48.917000000000002</v>
      </c>
      <c r="H2087" s="137">
        <v>347.89101599999998</v>
      </c>
      <c r="K2087" s="4" t="s">
        <v>2038</v>
      </c>
      <c r="P2087" s="139">
        <v>111</v>
      </c>
      <c r="Q2087" s="139">
        <v>8</v>
      </c>
      <c r="S2087" s="141" t="s">
        <v>6123</v>
      </c>
      <c r="W2087" s="5"/>
      <c r="X2087" s="5"/>
      <c r="Y2087" s="172"/>
    </row>
    <row r="2088" spans="1:25" ht="15">
      <c r="A2088" s="5">
        <v>2074</v>
      </c>
      <c r="B2088" s="5" t="s">
        <v>6173</v>
      </c>
      <c r="F2088" s="209">
        <v>7.4082999999999997</v>
      </c>
      <c r="G2088" s="210">
        <v>48.362000000000002</v>
      </c>
      <c r="H2088" s="136">
        <v>279.57991747</v>
      </c>
      <c r="K2088" s="4" t="s">
        <v>2038</v>
      </c>
      <c r="P2088" s="138">
        <v>57</v>
      </c>
      <c r="Q2088" s="138">
        <v>3</v>
      </c>
      <c r="S2088" s="140" t="s">
        <v>6123</v>
      </c>
      <c r="W2088" s="5"/>
      <c r="X2088" s="5"/>
      <c r="Y2088" s="172"/>
    </row>
    <row r="2089" spans="1:25" ht="15">
      <c r="A2089" s="5">
        <v>2075</v>
      </c>
      <c r="B2089" s="5" t="s">
        <v>6174</v>
      </c>
      <c r="F2089" s="207">
        <v>7.4749999999999996</v>
      </c>
      <c r="G2089" s="208">
        <v>48.633000000000003</v>
      </c>
      <c r="H2089" s="137">
        <v>295.79415125000003</v>
      </c>
      <c r="K2089" s="4" t="s">
        <v>2038</v>
      </c>
      <c r="P2089" s="139">
        <v>79</v>
      </c>
      <c r="Q2089" s="139">
        <v>4</v>
      </c>
      <c r="S2089" s="141" t="s">
        <v>6123</v>
      </c>
      <c r="W2089" s="5"/>
      <c r="X2089" s="5"/>
      <c r="Y2089" s="172"/>
    </row>
    <row r="2090" spans="1:25" ht="15">
      <c r="A2090" s="5">
        <v>2076</v>
      </c>
      <c r="B2090" s="5" t="s">
        <v>6175</v>
      </c>
      <c r="F2090" s="209">
        <v>7.6833</v>
      </c>
      <c r="G2090" s="210">
        <v>47.707999999999998</v>
      </c>
      <c r="H2090" s="136">
        <v>500.53187917000002</v>
      </c>
      <c r="K2090" s="4" t="s">
        <v>2038</v>
      </c>
      <c r="P2090" s="138">
        <v>51</v>
      </c>
      <c r="Q2090" s="138">
        <v>3</v>
      </c>
      <c r="S2090" s="140" t="s">
        <v>6123</v>
      </c>
      <c r="W2090" s="5"/>
      <c r="X2090" s="5"/>
      <c r="Y2090" s="172"/>
    </row>
    <row r="2091" spans="1:25" ht="15">
      <c r="A2091" s="5">
        <v>2077</v>
      </c>
      <c r="B2091" s="5" t="s">
        <v>6176</v>
      </c>
      <c r="F2091" s="207">
        <v>7.9</v>
      </c>
      <c r="G2091" s="208">
        <v>48.231000000000002</v>
      </c>
      <c r="H2091" s="137">
        <v>336.77371749999998</v>
      </c>
      <c r="K2091" s="4" t="s">
        <v>2038</v>
      </c>
      <c r="P2091" s="139">
        <v>86</v>
      </c>
      <c r="Q2091" s="139">
        <v>8</v>
      </c>
      <c r="S2091" s="141" t="s">
        <v>6123</v>
      </c>
      <c r="W2091" s="5"/>
      <c r="X2091" s="5"/>
      <c r="Y2091" s="172"/>
    </row>
    <row r="2092" spans="1:25" ht="15">
      <c r="A2092" s="5">
        <v>2078</v>
      </c>
      <c r="B2092" s="5" t="s">
        <v>6177</v>
      </c>
      <c r="F2092" s="209">
        <v>7.9180999999999999</v>
      </c>
      <c r="G2092" s="210">
        <v>48.167000000000002</v>
      </c>
      <c r="H2092" s="136">
        <v>386.14601357999999</v>
      </c>
      <c r="K2092" s="4" t="s">
        <v>2038</v>
      </c>
      <c r="P2092" s="138">
        <v>66</v>
      </c>
      <c r="Q2092" s="138">
        <v>7</v>
      </c>
      <c r="S2092" s="140" t="s">
        <v>6123</v>
      </c>
      <c r="W2092" s="5"/>
      <c r="X2092" s="5"/>
      <c r="Y2092" s="172"/>
    </row>
    <row r="2093" spans="1:25" ht="15">
      <c r="A2093" s="5">
        <v>2079</v>
      </c>
      <c r="B2093" s="5" t="s">
        <v>6178</v>
      </c>
      <c r="F2093" s="207">
        <v>8.2471999999999994</v>
      </c>
      <c r="G2093" s="208">
        <v>48.768999999999998</v>
      </c>
      <c r="H2093" s="137">
        <v>288.58207346</v>
      </c>
      <c r="K2093" s="4" t="s">
        <v>2038</v>
      </c>
      <c r="P2093" s="139">
        <v>64</v>
      </c>
      <c r="Q2093" s="139">
        <v>4</v>
      </c>
      <c r="S2093" s="141" t="s">
        <v>6123</v>
      </c>
      <c r="W2093" s="5"/>
      <c r="X2093" s="5"/>
      <c r="Y2093" s="172"/>
    </row>
    <row r="2094" spans="1:25" ht="15">
      <c r="A2094" s="5">
        <v>2080</v>
      </c>
      <c r="B2094" s="5" t="s">
        <v>6179</v>
      </c>
      <c r="F2094" s="209">
        <v>8.3167000000000009</v>
      </c>
      <c r="G2094" s="210">
        <v>47.831000000000003</v>
      </c>
      <c r="H2094" s="136">
        <v>825.91736410999999</v>
      </c>
      <c r="K2094" s="4" t="s">
        <v>2038</v>
      </c>
      <c r="P2094" s="138">
        <v>88</v>
      </c>
      <c r="Q2094" s="138">
        <v>4</v>
      </c>
      <c r="S2094" s="140" t="s">
        <v>6123</v>
      </c>
    </row>
    <row r="2095" spans="1:25" ht="15">
      <c r="A2095" s="5">
        <v>2081</v>
      </c>
      <c r="B2095" s="5" t="s">
        <v>6180</v>
      </c>
      <c r="F2095" s="207">
        <v>8.4138999999999999</v>
      </c>
      <c r="G2095" s="208">
        <v>48.796999999999997</v>
      </c>
      <c r="H2095" s="137">
        <v>499.38867850000003</v>
      </c>
      <c r="K2095" s="4" t="s">
        <v>2038</v>
      </c>
      <c r="P2095" s="139">
        <v>64</v>
      </c>
      <c r="Q2095" s="139">
        <v>5</v>
      </c>
      <c r="S2095" s="141" t="s">
        <v>6123</v>
      </c>
    </row>
    <row r="2096" spans="1:25" ht="15">
      <c r="A2096" s="5">
        <v>2082</v>
      </c>
      <c r="B2096" s="5" t="s">
        <v>6181</v>
      </c>
      <c r="F2096" s="209">
        <v>8.4916999999999998</v>
      </c>
      <c r="G2096" s="210">
        <v>48.454000000000001</v>
      </c>
      <c r="H2096" s="136">
        <v>578.83993764000002</v>
      </c>
      <c r="K2096" s="4" t="s">
        <v>2038</v>
      </c>
      <c r="P2096" s="138">
        <v>76</v>
      </c>
      <c r="Q2096" s="138">
        <v>5</v>
      </c>
      <c r="S2096" s="140" t="s">
        <v>6123</v>
      </c>
    </row>
    <row r="2097" spans="1:28" ht="15">
      <c r="A2097" s="5">
        <v>2083</v>
      </c>
      <c r="B2097" s="5" t="s">
        <v>6182</v>
      </c>
      <c r="F2097" s="207">
        <v>8.4916999999999998</v>
      </c>
      <c r="G2097" s="208">
        <v>48.639000000000003</v>
      </c>
      <c r="H2097" s="137">
        <v>808.08384633000003</v>
      </c>
      <c r="K2097" s="4" t="s">
        <v>2038</v>
      </c>
      <c r="P2097" s="139">
        <v>71</v>
      </c>
      <c r="Q2097" s="139">
        <v>6</v>
      </c>
      <c r="S2097" s="141" t="s">
        <v>6123</v>
      </c>
    </row>
    <row r="2098" spans="1:28" ht="15">
      <c r="A2098" s="5">
        <v>2084</v>
      </c>
      <c r="B2098" s="5" t="s">
        <v>6183</v>
      </c>
      <c r="F2098" s="209">
        <v>8.5124999999999993</v>
      </c>
      <c r="G2098" s="210">
        <v>48.524999999999999</v>
      </c>
      <c r="H2098" s="136">
        <v>674.5</v>
      </c>
      <c r="K2098" s="4" t="s">
        <v>2038</v>
      </c>
      <c r="P2098" s="138">
        <v>62</v>
      </c>
      <c r="Q2098" s="138">
        <v>6</v>
      </c>
      <c r="S2098" s="140" t="s">
        <v>6123</v>
      </c>
    </row>
    <row r="2099" spans="1:28" ht="15">
      <c r="A2099" s="5">
        <v>2085</v>
      </c>
      <c r="B2099" s="5" t="s">
        <v>6184</v>
      </c>
      <c r="F2099" s="207">
        <v>8.8416999999999994</v>
      </c>
      <c r="G2099" s="208">
        <v>48.258000000000003</v>
      </c>
      <c r="H2099" s="137">
        <v>544.16673419000006</v>
      </c>
      <c r="K2099" s="4" t="s">
        <v>2038</v>
      </c>
      <c r="P2099" s="139">
        <v>94</v>
      </c>
      <c r="Q2099" s="139">
        <v>3</v>
      </c>
      <c r="S2099" s="141" t="s">
        <v>6123</v>
      </c>
    </row>
    <row r="2100" spans="1:28" ht="15">
      <c r="A2100" s="5">
        <v>2086</v>
      </c>
      <c r="B2100" s="5" t="s">
        <v>6185</v>
      </c>
      <c r="F2100" s="209">
        <v>8.9167000000000005</v>
      </c>
      <c r="G2100" s="210">
        <v>48.936</v>
      </c>
      <c r="H2100" s="136">
        <v>243.85714371</v>
      </c>
      <c r="K2100" s="4" t="s">
        <v>2038</v>
      </c>
      <c r="P2100" s="138">
        <v>53</v>
      </c>
      <c r="Q2100" s="138">
        <v>4</v>
      </c>
      <c r="S2100" s="140" t="s">
        <v>6123</v>
      </c>
    </row>
    <row r="2101" spans="1:28" ht="15">
      <c r="A2101" s="5">
        <v>2087</v>
      </c>
      <c r="B2101" s="5" t="s">
        <v>6186</v>
      </c>
      <c r="F2101" s="207">
        <v>8.9332999999999991</v>
      </c>
      <c r="G2101" s="208">
        <v>48.947000000000003</v>
      </c>
      <c r="H2101" s="137">
        <v>248.81790587</v>
      </c>
      <c r="K2101" s="4" t="s">
        <v>2038</v>
      </c>
      <c r="P2101" s="139">
        <v>68</v>
      </c>
      <c r="Q2101" s="139">
        <v>5</v>
      </c>
      <c r="S2101" s="141" t="s">
        <v>6123</v>
      </c>
    </row>
    <row r="2102" spans="1:28" ht="15">
      <c r="A2102" s="5">
        <v>2088</v>
      </c>
      <c r="B2102" s="5" t="s">
        <v>6187</v>
      </c>
      <c r="F2102" s="209">
        <v>9.0250000000000004</v>
      </c>
      <c r="G2102" s="210">
        <v>48.802999999999997</v>
      </c>
      <c r="H2102" s="136">
        <v>415.38462125000001</v>
      </c>
      <c r="K2102" s="4" t="s">
        <v>2038</v>
      </c>
      <c r="P2102" s="138">
        <v>103</v>
      </c>
      <c r="Q2102" s="138">
        <v>6</v>
      </c>
      <c r="S2102" s="140" t="s">
        <v>6123</v>
      </c>
    </row>
    <row r="2103" spans="1:28" ht="15">
      <c r="A2103" s="5">
        <v>2089</v>
      </c>
      <c r="B2103" s="5" t="s">
        <v>6188</v>
      </c>
      <c r="F2103" s="207">
        <v>9.375</v>
      </c>
      <c r="G2103" s="208">
        <v>48.957999999999998</v>
      </c>
      <c r="H2103" s="137">
        <v>291.93236150000001</v>
      </c>
      <c r="K2103" s="4" t="s">
        <v>2038</v>
      </c>
      <c r="P2103" s="139">
        <v>109</v>
      </c>
      <c r="Q2103" s="139">
        <v>11</v>
      </c>
      <c r="S2103" s="141" t="s">
        <v>6123</v>
      </c>
    </row>
    <row r="2104" spans="1:28" ht="15">
      <c r="A2104" s="5">
        <v>2090</v>
      </c>
      <c r="B2104" s="5" t="s">
        <v>6189</v>
      </c>
      <c r="F2104" s="209">
        <v>9.4666999999999994</v>
      </c>
      <c r="G2104" s="210">
        <v>48.845999999999997</v>
      </c>
      <c r="H2104" s="136">
        <v>366.10164407000002</v>
      </c>
      <c r="K2104" s="4" t="s">
        <v>2038</v>
      </c>
      <c r="P2104" s="138">
        <v>126</v>
      </c>
      <c r="Q2104" s="138">
        <v>6</v>
      </c>
      <c r="S2104" s="140" t="s">
        <v>6123</v>
      </c>
    </row>
    <row r="2105" spans="1:28" ht="15">
      <c r="A2105" s="5">
        <v>2091</v>
      </c>
      <c r="B2105" s="5" t="s">
        <v>6190</v>
      </c>
      <c r="F2105" s="207">
        <v>9.9167000000000005</v>
      </c>
      <c r="G2105" s="208">
        <v>48.924999999999997</v>
      </c>
      <c r="H2105" s="137">
        <v>425.47775149</v>
      </c>
      <c r="K2105" s="4" t="s">
        <v>2038</v>
      </c>
      <c r="P2105" s="139">
        <v>163</v>
      </c>
      <c r="Q2105" s="139">
        <v>7</v>
      </c>
      <c r="S2105" s="141" t="s">
        <v>6123</v>
      </c>
    </row>
    <row r="2106" spans="1:28" ht="15">
      <c r="A2106" s="5">
        <v>2092</v>
      </c>
      <c r="B2106" s="5" t="s">
        <v>6191</v>
      </c>
      <c r="F2106" s="207">
        <v>11.875109999999999</v>
      </c>
      <c r="G2106" s="208">
        <v>46.834620000000001</v>
      </c>
      <c r="H2106" s="137">
        <v>0</v>
      </c>
      <c r="K2106" s="4" t="s">
        <v>2314</v>
      </c>
      <c r="Y2106" s="177">
        <v>45</v>
      </c>
      <c r="Z2106" s="177">
        <v>2.2999999999999998</v>
      </c>
      <c r="AB2106" s="141" t="s">
        <v>6124</v>
      </c>
    </row>
    <row r="2107" spans="1:28" ht="15">
      <c r="A2107" s="5">
        <v>2093</v>
      </c>
      <c r="B2107" s="5" t="s">
        <v>6192</v>
      </c>
      <c r="F2107" s="209">
        <v>11.910740000000001</v>
      </c>
      <c r="G2107" s="210">
        <v>46.826520000000002</v>
      </c>
      <c r="H2107" s="136">
        <v>1480</v>
      </c>
      <c r="K2107" s="4" t="s">
        <v>2314</v>
      </c>
      <c r="Y2107" s="178">
        <v>113.2</v>
      </c>
      <c r="Z2107" s="178">
        <v>7.6</v>
      </c>
      <c r="AB2107" s="140" t="s">
        <v>6124</v>
      </c>
    </row>
    <row r="2108" spans="1:28" ht="15">
      <c r="A2108" s="5">
        <v>2094</v>
      </c>
      <c r="B2108" s="5" t="s">
        <v>6193</v>
      </c>
      <c r="F2108" s="207">
        <v>11.914669999999999</v>
      </c>
      <c r="G2108" s="208">
        <v>46.826419999999999</v>
      </c>
      <c r="H2108" s="137">
        <v>1300</v>
      </c>
      <c r="K2108" s="4" t="s">
        <v>2314</v>
      </c>
      <c r="Y2108" s="177">
        <v>121.8</v>
      </c>
      <c r="Z2108" s="177">
        <v>7.9</v>
      </c>
      <c r="AB2108" s="141" t="s">
        <v>6124</v>
      </c>
    </row>
    <row r="2109" spans="1:28" ht="15">
      <c r="A2109" s="5">
        <v>2095</v>
      </c>
      <c r="B2109" s="5" t="s">
        <v>6194</v>
      </c>
      <c r="F2109" s="209">
        <v>11.9404</v>
      </c>
      <c r="G2109" s="210">
        <v>46.874769999999998</v>
      </c>
      <c r="H2109" s="136">
        <v>1100</v>
      </c>
      <c r="K2109" s="4" t="s">
        <v>2314</v>
      </c>
      <c r="Y2109" s="178">
        <v>25.2</v>
      </c>
      <c r="Z2109" s="178">
        <v>4.8</v>
      </c>
      <c r="AB2109" s="140" t="s">
        <v>6124</v>
      </c>
    </row>
    <row r="2110" spans="1:28" ht="15">
      <c r="A2110" s="5">
        <v>2096</v>
      </c>
      <c r="B2110" s="5" t="s">
        <v>6195</v>
      </c>
      <c r="F2110" s="207">
        <v>11.94197</v>
      </c>
      <c r="G2110" s="208">
        <v>46.85812</v>
      </c>
      <c r="H2110" s="137">
        <v>900</v>
      </c>
      <c r="K2110" s="4" t="s">
        <v>2314</v>
      </c>
      <c r="Y2110" s="177">
        <v>33.799999999999997</v>
      </c>
      <c r="Z2110" s="177">
        <v>2.4</v>
      </c>
      <c r="AB2110" s="141" t="s">
        <v>6124</v>
      </c>
    </row>
    <row r="2111" spans="1:28" ht="15">
      <c r="A2111" s="5">
        <v>2097</v>
      </c>
      <c r="B2111" s="5" t="s">
        <v>6196</v>
      </c>
      <c r="F2111" s="209">
        <v>11.94435</v>
      </c>
      <c r="G2111" s="210">
        <v>46.869540000000001</v>
      </c>
      <c r="H2111" s="136">
        <v>925</v>
      </c>
      <c r="K2111" s="4" t="s">
        <v>2314</v>
      </c>
      <c r="Y2111" s="178">
        <v>22.2</v>
      </c>
      <c r="Z2111" s="178">
        <v>1.6</v>
      </c>
      <c r="AB2111" s="140" t="s">
        <v>6124</v>
      </c>
    </row>
    <row r="2112" spans="1:28" ht="15">
      <c r="A2112" s="5">
        <v>2098</v>
      </c>
      <c r="B2112" s="5" t="s">
        <v>6197</v>
      </c>
      <c r="F2112" s="207">
        <v>11.951079999999999</v>
      </c>
      <c r="G2112" s="208">
        <v>46.924790000000002</v>
      </c>
      <c r="H2112" s="137">
        <v>1060</v>
      </c>
      <c r="K2112" s="4" t="s">
        <v>2314</v>
      </c>
      <c r="Y2112" s="177">
        <v>27</v>
      </c>
      <c r="Z2112" s="177">
        <v>1.2</v>
      </c>
      <c r="AB2112" s="141" t="s">
        <v>6124</v>
      </c>
    </row>
    <row r="2113" spans="1:28" ht="15">
      <c r="A2113" s="5">
        <v>2099</v>
      </c>
      <c r="B2113" s="5" t="s">
        <v>6198</v>
      </c>
      <c r="F2113" s="209">
        <v>17.83484</v>
      </c>
      <c r="G2113" s="210">
        <v>46.829320000000003</v>
      </c>
      <c r="H2113" s="136">
        <v>1400</v>
      </c>
      <c r="K2113" s="4" t="s">
        <v>2314</v>
      </c>
      <c r="Y2113" s="178">
        <v>40.700000000000003</v>
      </c>
      <c r="Z2113" s="178">
        <v>3.3</v>
      </c>
      <c r="AB2113" s="140" t="s">
        <v>6124</v>
      </c>
    </row>
    <row r="2114" spans="1:28" ht="15">
      <c r="A2114" s="5">
        <v>2100</v>
      </c>
      <c r="B2114" s="5" t="s">
        <v>6199</v>
      </c>
      <c r="F2114" s="207">
        <v>17.90419</v>
      </c>
      <c r="G2114" s="208">
        <v>46.826680000000003</v>
      </c>
      <c r="H2114" s="137">
        <v>1480</v>
      </c>
      <c r="K2114" s="4" t="s">
        <v>2314</v>
      </c>
      <c r="Y2114" s="177">
        <v>128.4</v>
      </c>
      <c r="Z2114" s="177">
        <v>6.9</v>
      </c>
      <c r="AB2114" s="141" t="s">
        <v>6124</v>
      </c>
    </row>
    <row r="2115" spans="1:28" ht="15">
      <c r="A2115" s="5">
        <v>2101</v>
      </c>
      <c r="B2115" s="5" t="s">
        <v>6200</v>
      </c>
      <c r="F2115" s="209">
        <v>17.904820000000001</v>
      </c>
      <c r="G2115" s="210">
        <v>46.826219999999999</v>
      </c>
      <c r="H2115" s="136">
        <v>1300</v>
      </c>
      <c r="K2115" s="4" t="s">
        <v>2314</v>
      </c>
      <c r="Y2115" s="178">
        <v>113.2</v>
      </c>
      <c r="Z2115" s="178">
        <v>7.1</v>
      </c>
      <c r="AB2115" s="140" t="s">
        <v>6124</v>
      </c>
    </row>
    <row r="2116" spans="1:28" ht="15">
      <c r="A2116" s="5">
        <v>2102</v>
      </c>
      <c r="B2116" s="5" t="s">
        <v>6201</v>
      </c>
      <c r="F2116" s="207">
        <v>17.90485</v>
      </c>
      <c r="G2116" s="208">
        <v>46.82667</v>
      </c>
      <c r="H2116" s="137">
        <v>1700</v>
      </c>
      <c r="K2116" s="4" t="s">
        <v>2314</v>
      </c>
      <c r="Y2116" s="177">
        <v>119.2</v>
      </c>
      <c r="Z2116" s="177">
        <v>5.5</v>
      </c>
      <c r="AB2116" s="141" t="s">
        <v>6124</v>
      </c>
    </row>
    <row r="2117" spans="1:28" ht="15">
      <c r="A2117" s="5">
        <v>2103</v>
      </c>
      <c r="B2117" s="5" t="s">
        <v>6202</v>
      </c>
      <c r="F2117" s="209">
        <v>17.936160000000001</v>
      </c>
      <c r="G2117" s="210">
        <v>46.835769999999997</v>
      </c>
      <c r="H2117" s="136">
        <v>1260</v>
      </c>
      <c r="K2117" s="4" t="s">
        <v>2314</v>
      </c>
      <c r="Y2117" s="178">
        <v>94.9</v>
      </c>
      <c r="Z2117" s="178">
        <v>6.8</v>
      </c>
      <c r="AB2117" s="140" t="s">
        <v>6124</v>
      </c>
    </row>
    <row r="2118" spans="1:28" ht="15">
      <c r="A2118" s="5">
        <v>2104</v>
      </c>
      <c r="B2118" s="5" t="s">
        <v>6203</v>
      </c>
      <c r="F2118" s="207">
        <v>17.93805</v>
      </c>
      <c r="G2118" s="208">
        <v>46.886620000000001</v>
      </c>
      <c r="H2118" s="137">
        <v>1425</v>
      </c>
      <c r="K2118" s="4" t="s">
        <v>2314</v>
      </c>
      <c r="Y2118" s="177">
        <v>21</v>
      </c>
      <c r="Z2118" s="177">
        <v>1.4</v>
      </c>
      <c r="AB2118" s="141" t="s">
        <v>6124</v>
      </c>
    </row>
    <row r="2119" spans="1:28" ht="15">
      <c r="A2119" s="5">
        <v>2105</v>
      </c>
      <c r="B2119" s="5" t="s">
        <v>6204</v>
      </c>
      <c r="F2119" s="209">
        <v>17.938639999999999</v>
      </c>
      <c r="G2119" s="210">
        <v>46.913469999999997</v>
      </c>
      <c r="H2119" s="136">
        <v>1300</v>
      </c>
      <c r="K2119" s="4" t="s">
        <v>2314</v>
      </c>
      <c r="Y2119" s="178">
        <v>21.7</v>
      </c>
      <c r="Z2119" s="178">
        <v>1.2</v>
      </c>
      <c r="AB2119" s="140" t="s">
        <v>6124</v>
      </c>
    </row>
    <row r="2120" spans="1:28" ht="15">
      <c r="A2120" s="5">
        <v>2106</v>
      </c>
      <c r="B2120" s="5" t="s">
        <v>6205</v>
      </c>
      <c r="F2120" s="207">
        <v>17.940460000000002</v>
      </c>
      <c r="G2120" s="208">
        <v>46.861759999999997</v>
      </c>
      <c r="H2120" s="137">
        <v>1100</v>
      </c>
      <c r="K2120" s="4" t="s">
        <v>2314</v>
      </c>
      <c r="Y2120" s="177">
        <v>25.3</v>
      </c>
      <c r="Z2120" s="177">
        <v>1.3</v>
      </c>
      <c r="AB2120" s="141" t="s">
        <v>6124</v>
      </c>
    </row>
    <row r="2121" spans="1:28" ht="15">
      <c r="A2121" s="5">
        <v>2107</v>
      </c>
      <c r="B2121" s="5" t="s">
        <v>6206</v>
      </c>
      <c r="F2121" s="209">
        <v>7.0864500000000001</v>
      </c>
      <c r="G2121" s="210">
        <v>46.12603</v>
      </c>
      <c r="H2121" s="136">
        <v>72</v>
      </c>
      <c r="K2121" s="4" t="s">
        <v>6644</v>
      </c>
      <c r="N2121" s="138">
        <v>4.4000000000000004</v>
      </c>
      <c r="O2121" s="138">
        <v>0.5</v>
      </c>
      <c r="S2121" s="140" t="s">
        <v>6125</v>
      </c>
    </row>
    <row r="2122" spans="1:28" ht="15">
      <c r="A2122" s="5">
        <v>2108</v>
      </c>
      <c r="B2122" s="5" t="s">
        <v>6207</v>
      </c>
      <c r="F2122" s="207">
        <v>7.1016300000000001</v>
      </c>
      <c r="G2122" s="208">
        <v>46.164850000000001</v>
      </c>
      <c r="H2122" s="139">
        <v>1800</v>
      </c>
      <c r="K2122" s="4" t="s">
        <v>6644</v>
      </c>
      <c r="N2122" s="139">
        <v>6.7</v>
      </c>
      <c r="O2122" s="139">
        <v>1.1000000000000001</v>
      </c>
      <c r="S2122" s="141" t="s">
        <v>6125</v>
      </c>
    </row>
    <row r="2123" spans="1:28" ht="15">
      <c r="A2123" s="5">
        <v>2109</v>
      </c>
      <c r="B2123" s="5" t="s">
        <v>6208</v>
      </c>
      <c r="F2123" s="209">
        <v>7.1067999999999998</v>
      </c>
      <c r="G2123" s="210">
        <v>46.15813</v>
      </c>
      <c r="H2123" s="138">
        <v>1230</v>
      </c>
      <c r="K2123" s="4" t="s">
        <v>6644</v>
      </c>
      <c r="N2123" s="138">
        <v>5.3</v>
      </c>
      <c r="O2123" s="138">
        <v>0.3</v>
      </c>
      <c r="S2123" s="140" t="s">
        <v>6125</v>
      </c>
    </row>
    <row r="2124" spans="1:28" ht="15">
      <c r="A2124" s="5">
        <v>2110</v>
      </c>
      <c r="B2124" s="5" t="s">
        <v>6209</v>
      </c>
      <c r="F2124" s="207">
        <v>7.1081000000000003</v>
      </c>
      <c r="G2124" s="208">
        <v>46.161920000000002</v>
      </c>
      <c r="H2124" s="139">
        <v>1455</v>
      </c>
      <c r="K2124" s="4" t="s">
        <v>6644</v>
      </c>
      <c r="N2124" s="139">
        <v>7.5</v>
      </c>
      <c r="O2124" s="139">
        <v>0.6</v>
      </c>
      <c r="S2124" s="141" t="s">
        <v>6125</v>
      </c>
    </row>
    <row r="2125" spans="1:28" ht="15">
      <c r="A2125" s="5">
        <v>2111</v>
      </c>
      <c r="B2125" s="5" t="s">
        <v>6210</v>
      </c>
      <c r="F2125" s="209">
        <v>7.10825</v>
      </c>
      <c r="G2125" s="210">
        <v>46.155619999999999</v>
      </c>
      <c r="H2125" s="138">
        <v>975</v>
      </c>
      <c r="K2125" s="4" t="s">
        <v>6644</v>
      </c>
      <c r="N2125" s="138">
        <v>6.4</v>
      </c>
      <c r="O2125" s="138">
        <v>1</v>
      </c>
      <c r="S2125" s="140" t="s">
        <v>6125</v>
      </c>
    </row>
    <row r="2126" spans="1:28" ht="15">
      <c r="A2126" s="5">
        <v>2112</v>
      </c>
      <c r="B2126" s="5" t="s">
        <v>6211</v>
      </c>
      <c r="F2126" s="207">
        <v>7.1159499999999998</v>
      </c>
      <c r="G2126" s="208">
        <v>46.148949999999999</v>
      </c>
      <c r="H2126" s="139">
        <v>480</v>
      </c>
      <c r="K2126" s="4" t="s">
        <v>6644</v>
      </c>
      <c r="N2126" s="139">
        <v>4.5999999999999996</v>
      </c>
      <c r="O2126" s="139">
        <v>0.4</v>
      </c>
      <c r="S2126" s="141" t="s">
        <v>6125</v>
      </c>
    </row>
    <row r="2127" spans="1:28" ht="15">
      <c r="A2127" s="5">
        <v>2113</v>
      </c>
      <c r="B2127" s="5" t="s">
        <v>6212</v>
      </c>
      <c r="F2127" s="209">
        <v>7.1265299999999998</v>
      </c>
      <c r="G2127" s="210">
        <v>46.158279999999998</v>
      </c>
      <c r="H2127" s="138">
        <v>760</v>
      </c>
      <c r="K2127" s="4" t="s">
        <v>6644</v>
      </c>
      <c r="N2127" s="138">
        <v>4.9000000000000004</v>
      </c>
      <c r="O2127" s="138">
        <v>1</v>
      </c>
      <c r="S2127" s="140" t="s">
        <v>6125</v>
      </c>
    </row>
    <row r="2128" spans="1:28" ht="15">
      <c r="A2128" s="5">
        <v>2114</v>
      </c>
      <c r="B2128" s="5" t="s">
        <v>6213</v>
      </c>
      <c r="F2128" s="207">
        <v>7.9166800000000004</v>
      </c>
      <c r="G2128" s="208">
        <v>46.343899999999998</v>
      </c>
      <c r="H2128" s="139">
        <v>2100</v>
      </c>
      <c r="K2128" s="4" t="s">
        <v>6644</v>
      </c>
      <c r="N2128" s="139">
        <v>4.5999999999999996</v>
      </c>
      <c r="O2128" s="139">
        <v>0.2</v>
      </c>
      <c r="S2128" s="141" t="s">
        <v>6125</v>
      </c>
    </row>
    <row r="2129" spans="1:32" ht="15">
      <c r="A2129" s="5">
        <v>2115</v>
      </c>
      <c r="B2129" s="5" t="s">
        <v>6214</v>
      </c>
      <c r="F2129" s="209">
        <v>7.9191000000000003</v>
      </c>
      <c r="G2129" s="210">
        <v>46.32732</v>
      </c>
      <c r="H2129" s="138">
        <v>1700</v>
      </c>
      <c r="K2129" s="4" t="s">
        <v>6644</v>
      </c>
      <c r="N2129" s="138">
        <v>4.3</v>
      </c>
      <c r="O2129" s="138">
        <v>0.5</v>
      </c>
      <c r="S2129" s="140" t="s">
        <v>6125</v>
      </c>
    </row>
    <row r="2130" spans="1:32" ht="15">
      <c r="A2130" s="5">
        <v>2116</v>
      </c>
      <c r="B2130" s="5" t="s">
        <v>6215</v>
      </c>
      <c r="F2130" s="207">
        <v>7.9310600000000004</v>
      </c>
      <c r="G2130" s="208">
        <v>46.321980000000003</v>
      </c>
      <c r="H2130" s="139">
        <v>1400</v>
      </c>
      <c r="K2130" s="4" t="s">
        <v>6644</v>
      </c>
      <c r="N2130" s="139">
        <v>3</v>
      </c>
      <c r="O2130" s="139">
        <v>0.6</v>
      </c>
      <c r="S2130" s="141" t="s">
        <v>6125</v>
      </c>
    </row>
    <row r="2131" spans="1:32" ht="15">
      <c r="A2131" s="5">
        <v>2117</v>
      </c>
      <c r="B2131" s="5" t="s">
        <v>6216</v>
      </c>
      <c r="F2131" s="209">
        <v>7.9378099999999998</v>
      </c>
      <c r="G2131" s="210">
        <v>46.317880000000002</v>
      </c>
      <c r="H2131" s="138">
        <v>850</v>
      </c>
      <c r="K2131" s="4" t="s">
        <v>6644</v>
      </c>
      <c r="N2131" s="138">
        <v>2.9</v>
      </c>
      <c r="O2131" s="138">
        <v>0.4</v>
      </c>
      <c r="S2131" s="140" t="s">
        <v>6125</v>
      </c>
    </row>
    <row r="2132" spans="1:32" ht="15">
      <c r="A2132" s="5">
        <v>2118</v>
      </c>
      <c r="B2132" s="5" t="s">
        <v>6217</v>
      </c>
      <c r="F2132" s="207">
        <v>7.9533300000000002</v>
      </c>
      <c r="G2132" s="208">
        <v>46.309669999999997</v>
      </c>
      <c r="H2132" s="139">
        <v>2060</v>
      </c>
      <c r="K2132" s="4" t="s">
        <v>6644</v>
      </c>
      <c r="N2132" s="139">
        <v>1.6</v>
      </c>
      <c r="O2132" s="139">
        <v>0.5</v>
      </c>
      <c r="S2132" s="141" t="s">
        <v>6125</v>
      </c>
    </row>
    <row r="2133" spans="1:32" ht="15">
      <c r="A2133" s="5">
        <v>2119</v>
      </c>
      <c r="B2133" s="5" t="s">
        <v>6218</v>
      </c>
      <c r="F2133" s="209">
        <v>7.98339</v>
      </c>
      <c r="G2133" s="210">
        <v>46.33</v>
      </c>
      <c r="H2133" s="138">
        <v>670</v>
      </c>
      <c r="K2133" s="4" t="s">
        <v>6644</v>
      </c>
      <c r="N2133" s="138">
        <v>3.1</v>
      </c>
      <c r="O2133" s="138">
        <v>0.6</v>
      </c>
      <c r="S2133" s="140" t="s">
        <v>6125</v>
      </c>
    </row>
    <row r="2134" spans="1:32" ht="15">
      <c r="A2134" s="5">
        <v>2120</v>
      </c>
      <c r="B2134" s="5" t="s">
        <v>6219</v>
      </c>
      <c r="F2134" s="209">
        <v>6.2523059999999999</v>
      </c>
      <c r="G2134" s="210">
        <v>45.039166999999999</v>
      </c>
      <c r="H2134" s="138">
        <v>1310</v>
      </c>
      <c r="K2134" s="4" t="s">
        <v>6830</v>
      </c>
      <c r="N2134" s="144">
        <v>4</v>
      </c>
      <c r="O2134" s="139">
        <v>0.3</v>
      </c>
      <c r="P2134" s="145">
        <v>4.4000000000000004</v>
      </c>
      <c r="Q2134" s="138">
        <v>0.5</v>
      </c>
      <c r="S2134" s="140" t="s">
        <v>6126</v>
      </c>
      <c r="Y2134" s="178">
        <v>13</v>
      </c>
      <c r="Z2134" s="178">
        <v>1</v>
      </c>
      <c r="AB2134" s="140" t="s">
        <v>6126</v>
      </c>
    </row>
    <row r="2135" spans="1:32" ht="15">
      <c r="A2135" s="5">
        <v>2121</v>
      </c>
      <c r="B2135" s="5" t="s">
        <v>6220</v>
      </c>
      <c r="F2135" s="209">
        <v>6.2523059999999999</v>
      </c>
      <c r="G2135" s="210">
        <v>45.039166999999999</v>
      </c>
      <c r="H2135" s="136">
        <v>370</v>
      </c>
      <c r="K2135" s="28" t="s">
        <v>6646</v>
      </c>
      <c r="AD2135" s="145">
        <v>12.5</v>
      </c>
      <c r="AE2135" s="138">
        <v>1.5</v>
      </c>
      <c r="AF2135" s="140" t="s">
        <v>6126</v>
      </c>
    </row>
    <row r="2136" spans="1:32" ht="15">
      <c r="A2136" s="5">
        <v>2122</v>
      </c>
      <c r="B2136" s="5" t="s">
        <v>6221</v>
      </c>
      <c r="F2136" s="209">
        <v>6.262861</v>
      </c>
      <c r="G2136" s="210">
        <v>45.014000000000003</v>
      </c>
      <c r="H2136" s="138">
        <v>3065</v>
      </c>
      <c r="K2136" s="4" t="s">
        <v>2037</v>
      </c>
      <c r="P2136" s="145">
        <v>7.7</v>
      </c>
      <c r="Q2136" s="138">
        <v>0.5</v>
      </c>
      <c r="S2136" s="140" t="s">
        <v>6126</v>
      </c>
      <c r="Y2136" s="177">
        <v>27.2</v>
      </c>
      <c r="Z2136" s="177">
        <v>1.2</v>
      </c>
      <c r="AB2136" s="140" t="s">
        <v>6126</v>
      </c>
    </row>
    <row r="2137" spans="1:32" ht="15">
      <c r="A2137" s="5">
        <v>2123</v>
      </c>
      <c r="B2137" s="5" t="s">
        <v>6222</v>
      </c>
      <c r="F2137" s="209">
        <v>6.262861</v>
      </c>
      <c r="G2137" s="210">
        <v>45.014000000000003</v>
      </c>
      <c r="H2137" s="138">
        <v>3005</v>
      </c>
      <c r="K2137" s="28" t="s">
        <v>6646</v>
      </c>
      <c r="AD2137" s="145">
        <v>12.5</v>
      </c>
      <c r="AE2137" s="138">
        <v>2.2000000000000002</v>
      </c>
      <c r="AF2137" s="140" t="s">
        <v>6126</v>
      </c>
    </row>
    <row r="2138" spans="1:32" ht="15">
      <c r="A2138" s="5">
        <v>2124</v>
      </c>
      <c r="B2138" s="5" t="s">
        <v>6223</v>
      </c>
      <c r="F2138" s="207">
        <v>6.2643060000000004</v>
      </c>
      <c r="G2138" s="208">
        <v>45.007722000000001</v>
      </c>
      <c r="H2138" s="139">
        <v>3065</v>
      </c>
      <c r="K2138" s="4" t="s">
        <v>2038</v>
      </c>
      <c r="P2138" s="144">
        <v>6.3</v>
      </c>
      <c r="Q2138" s="139">
        <v>0.4</v>
      </c>
      <c r="S2138" s="140" t="s">
        <v>6126</v>
      </c>
    </row>
    <row r="2139" spans="1:32" ht="15">
      <c r="A2139" s="5">
        <v>2125</v>
      </c>
      <c r="B2139" s="5" t="s">
        <v>6224</v>
      </c>
      <c r="F2139" s="209">
        <v>6.266</v>
      </c>
      <c r="G2139" s="210">
        <v>45.014749999999999</v>
      </c>
      <c r="H2139" s="138">
        <v>2920</v>
      </c>
      <c r="K2139" s="4" t="s">
        <v>2038</v>
      </c>
      <c r="P2139" s="145">
        <v>7.8</v>
      </c>
      <c r="Q2139" s="138">
        <v>0.4</v>
      </c>
      <c r="S2139" s="140" t="s">
        <v>6126</v>
      </c>
    </row>
    <row r="2140" spans="1:32" ht="15">
      <c r="A2140" s="5">
        <v>2126</v>
      </c>
      <c r="B2140" s="5" t="s">
        <v>6225</v>
      </c>
      <c r="F2140" s="207">
        <v>6.2662500000000003</v>
      </c>
      <c r="G2140" s="208">
        <v>45.016221999999999</v>
      </c>
      <c r="H2140" s="139">
        <v>2805</v>
      </c>
      <c r="K2140" s="4" t="s">
        <v>2038</v>
      </c>
      <c r="P2140" s="144">
        <v>8</v>
      </c>
      <c r="Q2140" s="139">
        <v>0.5</v>
      </c>
      <c r="S2140" s="140" t="s">
        <v>6126</v>
      </c>
    </row>
    <row r="2141" spans="1:32" ht="15">
      <c r="A2141" s="5">
        <v>2127</v>
      </c>
      <c r="B2141" s="5" t="s">
        <v>6226</v>
      </c>
      <c r="F2141" s="209">
        <v>6.2666110000000002</v>
      </c>
      <c r="G2141" s="210">
        <v>45.018694000000004</v>
      </c>
      <c r="H2141" s="138">
        <v>2805</v>
      </c>
      <c r="K2141" s="4" t="s">
        <v>2038</v>
      </c>
      <c r="P2141" s="145">
        <v>5.3</v>
      </c>
      <c r="Q2141" s="138">
        <v>0.3</v>
      </c>
      <c r="S2141" s="140" t="s">
        <v>6126</v>
      </c>
    </row>
    <row r="2142" spans="1:32" ht="15">
      <c r="A2142" s="5">
        <v>2128</v>
      </c>
      <c r="B2142" s="5" t="s">
        <v>6227</v>
      </c>
      <c r="F2142" s="207">
        <v>6.2666110000000002</v>
      </c>
      <c r="G2142" s="208">
        <v>45.018694000000004</v>
      </c>
      <c r="H2142" s="139">
        <v>2715</v>
      </c>
      <c r="K2142" s="4" t="s">
        <v>2314</v>
      </c>
      <c r="Y2142" s="177">
        <v>13.5</v>
      </c>
      <c r="Z2142" s="177">
        <v>0.2</v>
      </c>
      <c r="AB2142" s="140" t="s">
        <v>6126</v>
      </c>
    </row>
    <row r="2143" spans="1:32" ht="15">
      <c r="A2143" s="5">
        <v>2129</v>
      </c>
      <c r="B2143" s="5" t="s">
        <v>6228</v>
      </c>
      <c r="F2143" s="209">
        <v>6.267639</v>
      </c>
      <c r="G2143" s="210">
        <v>45.020305999999998</v>
      </c>
      <c r="H2143" s="138">
        <v>2715</v>
      </c>
      <c r="K2143" s="4" t="s">
        <v>2038</v>
      </c>
      <c r="P2143" s="145">
        <v>7</v>
      </c>
      <c r="Q2143" s="138">
        <v>0.4</v>
      </c>
      <c r="S2143" s="140" t="s">
        <v>6126</v>
      </c>
    </row>
    <row r="2144" spans="1:32" ht="15">
      <c r="A2144" s="5">
        <v>2130</v>
      </c>
      <c r="B2144" s="5" t="s">
        <v>6229</v>
      </c>
      <c r="F2144" s="207">
        <v>6.267639</v>
      </c>
      <c r="G2144" s="208">
        <v>45.020305999999998</v>
      </c>
      <c r="H2144" s="139">
        <v>2610</v>
      </c>
      <c r="K2144" s="4" t="s">
        <v>2314</v>
      </c>
      <c r="Y2144" s="177">
        <v>21.6</v>
      </c>
      <c r="Z2144" s="177">
        <v>1.7</v>
      </c>
      <c r="AB2144" s="140" t="s">
        <v>6126</v>
      </c>
    </row>
    <row r="2145" spans="1:32" ht="15">
      <c r="A2145" s="5">
        <v>2131</v>
      </c>
      <c r="B2145" s="5" t="s">
        <v>6230</v>
      </c>
      <c r="F2145" s="209">
        <v>6.2678330000000004</v>
      </c>
      <c r="G2145" s="210">
        <v>45.023721999999999</v>
      </c>
      <c r="H2145" s="138">
        <v>2610</v>
      </c>
      <c r="K2145" s="4" t="s">
        <v>6830</v>
      </c>
      <c r="N2145" s="144">
        <v>6.2</v>
      </c>
      <c r="O2145" s="139">
        <v>0.6</v>
      </c>
      <c r="P2145" s="145">
        <v>6.9</v>
      </c>
      <c r="Q2145" s="138">
        <v>0.4</v>
      </c>
      <c r="S2145" s="140" t="s">
        <v>6126</v>
      </c>
      <c r="Y2145" s="178">
        <v>20.3</v>
      </c>
      <c r="Z2145" s="178">
        <v>1</v>
      </c>
      <c r="AB2145" s="140" t="s">
        <v>6126</v>
      </c>
    </row>
    <row r="2146" spans="1:32" ht="15">
      <c r="A2146" s="5">
        <v>2132</v>
      </c>
      <c r="B2146" s="5" t="s">
        <v>6231</v>
      </c>
      <c r="F2146" s="211">
        <v>6.2678330000000004</v>
      </c>
      <c r="G2146" s="212">
        <v>45.023721999999999</v>
      </c>
      <c r="H2146" s="138">
        <v>2360</v>
      </c>
      <c r="K2146" s="28" t="s">
        <v>6646</v>
      </c>
      <c r="AD2146" s="145">
        <v>13.7</v>
      </c>
      <c r="AE2146" s="138">
        <v>1.6</v>
      </c>
      <c r="AF2146" s="140" t="s">
        <v>6126</v>
      </c>
    </row>
    <row r="2147" spans="1:32" ht="15">
      <c r="A2147" s="5">
        <v>2133</v>
      </c>
      <c r="B2147" s="5" t="s">
        <v>6232</v>
      </c>
      <c r="F2147" s="207">
        <v>6.2698330000000002</v>
      </c>
      <c r="G2147" s="208">
        <v>45.040832999999999</v>
      </c>
      <c r="H2147" s="139">
        <v>1400</v>
      </c>
      <c r="K2147" s="4" t="s">
        <v>2038</v>
      </c>
      <c r="P2147" s="144">
        <v>4.3</v>
      </c>
      <c r="Q2147" s="139">
        <v>0.3</v>
      </c>
      <c r="S2147" s="140" t="s">
        <v>6126</v>
      </c>
    </row>
    <row r="2148" spans="1:32" ht="15">
      <c r="A2148" s="5">
        <v>2134</v>
      </c>
      <c r="B2148" s="5" t="s">
        <v>6233</v>
      </c>
      <c r="F2148" s="209">
        <v>6.2758890000000003</v>
      </c>
      <c r="G2148" s="210">
        <v>45.030611</v>
      </c>
      <c r="H2148" s="138">
        <v>1900</v>
      </c>
      <c r="K2148" s="4" t="s">
        <v>2038</v>
      </c>
      <c r="P2148" s="145">
        <v>6</v>
      </c>
      <c r="Q2148" s="138">
        <v>0.2</v>
      </c>
      <c r="S2148" s="140" t="s">
        <v>6126</v>
      </c>
    </row>
    <row r="2149" spans="1:32" ht="15">
      <c r="A2149" s="5">
        <v>2135</v>
      </c>
      <c r="B2149" s="5" t="s">
        <v>6234</v>
      </c>
      <c r="F2149" s="207">
        <v>6.2765560000000002</v>
      </c>
      <c r="G2149" s="208">
        <v>45.026249999999997</v>
      </c>
      <c r="H2149" s="139">
        <v>2200</v>
      </c>
      <c r="K2149" s="4" t="s">
        <v>2038</v>
      </c>
      <c r="P2149" s="144">
        <v>4.7</v>
      </c>
      <c r="Q2149" s="139">
        <v>0.7</v>
      </c>
      <c r="S2149" s="140" t="s">
        <v>6126</v>
      </c>
    </row>
    <row r="2150" spans="1:32" ht="15">
      <c r="A2150" s="5">
        <v>2136</v>
      </c>
      <c r="B2150" s="5" t="s">
        <v>6235</v>
      </c>
      <c r="F2150" s="209">
        <v>6.277806</v>
      </c>
      <c r="G2150" s="210">
        <v>45.036833000000001</v>
      </c>
      <c r="H2150" s="138">
        <v>1720</v>
      </c>
      <c r="K2150" s="4" t="s">
        <v>2038</v>
      </c>
      <c r="P2150" s="145">
        <v>6.8</v>
      </c>
      <c r="Q2150" s="138">
        <v>0.4</v>
      </c>
      <c r="S2150" s="140" t="s">
        <v>6126</v>
      </c>
    </row>
    <row r="2151" spans="1:32" ht="15">
      <c r="A2151" s="5">
        <v>2137</v>
      </c>
      <c r="B2151" s="5" t="s">
        <v>6236</v>
      </c>
      <c r="F2151" s="207">
        <v>6.277806</v>
      </c>
      <c r="G2151" s="208">
        <v>45.036833000000001</v>
      </c>
      <c r="H2151" s="139">
        <v>1480</v>
      </c>
      <c r="K2151" s="4" t="s">
        <v>2314</v>
      </c>
      <c r="Y2151" s="177">
        <v>16.3</v>
      </c>
      <c r="Z2151" s="177">
        <v>1.1000000000000001</v>
      </c>
      <c r="AB2151" s="140" t="s">
        <v>6126</v>
      </c>
    </row>
    <row r="2152" spans="1:32" ht="15">
      <c r="A2152" s="5">
        <v>2138</v>
      </c>
      <c r="B2152" s="5" t="s">
        <v>6237</v>
      </c>
      <c r="F2152" s="209">
        <v>6.2796390000000004</v>
      </c>
      <c r="G2152" s="210">
        <v>45.036583</v>
      </c>
      <c r="H2152" s="138">
        <v>1720</v>
      </c>
      <c r="K2152" s="4" t="s">
        <v>2038</v>
      </c>
      <c r="P2152" s="145">
        <v>5.7</v>
      </c>
      <c r="Q2152" s="138">
        <v>0.4</v>
      </c>
      <c r="S2152" s="140" t="s">
        <v>6126</v>
      </c>
    </row>
    <row r="2153" spans="1:32" ht="15">
      <c r="A2153" s="5">
        <v>2139</v>
      </c>
      <c r="B2153" s="5" t="s">
        <v>6238</v>
      </c>
      <c r="F2153" s="207">
        <v>6.2814170000000003</v>
      </c>
      <c r="G2153" s="208">
        <v>45.036056000000002</v>
      </c>
      <c r="H2153" s="139">
        <v>1780</v>
      </c>
      <c r="K2153" s="4" t="s">
        <v>2038</v>
      </c>
      <c r="P2153" s="144">
        <v>3.5</v>
      </c>
      <c r="Q2153" s="139">
        <v>0.2</v>
      </c>
      <c r="S2153" s="140" t="s">
        <v>6126</v>
      </c>
    </row>
    <row r="2154" spans="1:32" ht="15">
      <c r="A2154" s="5">
        <v>2140</v>
      </c>
      <c r="B2154" s="5" t="s">
        <v>6239</v>
      </c>
      <c r="F2154" s="209">
        <v>6.2831669999999997</v>
      </c>
      <c r="G2154" s="210">
        <v>45.044528</v>
      </c>
      <c r="H2154" s="138">
        <v>1400</v>
      </c>
      <c r="K2154" s="4" t="s">
        <v>2038</v>
      </c>
      <c r="P2154" s="145">
        <v>3.2</v>
      </c>
      <c r="Q2154" s="138">
        <v>0.4</v>
      </c>
      <c r="S2154" s="140" t="s">
        <v>6126</v>
      </c>
    </row>
    <row r="2155" spans="1:32" ht="15">
      <c r="A2155" s="5">
        <v>2141</v>
      </c>
      <c r="B2155" s="5" t="s">
        <v>6240</v>
      </c>
      <c r="F2155" s="207">
        <v>6.2831669999999997</v>
      </c>
      <c r="G2155" s="208">
        <v>45.044528</v>
      </c>
      <c r="H2155" s="139">
        <v>1310</v>
      </c>
      <c r="K2155" s="4" t="s">
        <v>2314</v>
      </c>
      <c r="Y2155" s="177">
        <v>16.3</v>
      </c>
      <c r="Z2155" s="177">
        <v>1.1000000000000001</v>
      </c>
      <c r="AB2155" s="140" t="s">
        <v>6126</v>
      </c>
    </row>
    <row r="2156" spans="1:32" ht="15">
      <c r="A2156" s="5">
        <v>2142</v>
      </c>
      <c r="B2156" s="5" t="s">
        <v>6241</v>
      </c>
      <c r="C2156" s="123" t="s">
        <v>2926</v>
      </c>
      <c r="F2156" s="205">
        <v>8.3141130000000008</v>
      </c>
      <c r="G2156" s="205">
        <v>46.685279999999999</v>
      </c>
      <c r="H2156" s="123">
        <v>2800</v>
      </c>
      <c r="J2156" s="123" t="s">
        <v>2951</v>
      </c>
      <c r="K2156" s="4" t="s">
        <v>2038</v>
      </c>
      <c r="L2156" s="123" t="s">
        <v>6300</v>
      </c>
      <c r="N2156" s="123"/>
      <c r="O2156" s="123"/>
      <c r="P2156" s="123">
        <v>8.6999999999999993</v>
      </c>
      <c r="Q2156" s="123">
        <v>0.8</v>
      </c>
      <c r="R2156" s="123">
        <v>22</v>
      </c>
      <c r="S2156" s="146" t="s">
        <v>6315</v>
      </c>
    </row>
    <row r="2157" spans="1:32" ht="15">
      <c r="A2157" s="5">
        <v>2143</v>
      </c>
      <c r="B2157" s="5" t="s">
        <v>6242</v>
      </c>
      <c r="C2157" s="123" t="s">
        <v>3422</v>
      </c>
      <c r="F2157" s="205">
        <v>8.3137650000000001</v>
      </c>
      <c r="G2157" s="205">
        <v>46.683929999999997</v>
      </c>
      <c r="H2157" s="123">
        <v>2720</v>
      </c>
      <c r="J2157" s="123" t="s">
        <v>2951</v>
      </c>
      <c r="K2157" s="4" t="s">
        <v>856</v>
      </c>
      <c r="L2157" s="123" t="s">
        <v>6301</v>
      </c>
      <c r="N2157" s="123">
        <v>11.1</v>
      </c>
      <c r="O2157" s="123">
        <v>1.7</v>
      </c>
      <c r="P2157" s="123">
        <v>8.6999999999999993</v>
      </c>
      <c r="Q2157" s="123">
        <v>0.9</v>
      </c>
      <c r="R2157" s="123">
        <v>22</v>
      </c>
      <c r="S2157" s="146" t="s">
        <v>6315</v>
      </c>
    </row>
    <row r="2158" spans="1:32" ht="15">
      <c r="A2158" s="5">
        <v>2144</v>
      </c>
      <c r="B2158" s="5" t="s">
        <v>6243</v>
      </c>
      <c r="C2158" s="123" t="s">
        <v>6279</v>
      </c>
      <c r="F2158" s="205">
        <v>8.3050029999999992</v>
      </c>
      <c r="G2158" s="205">
        <v>46.687820000000002</v>
      </c>
      <c r="H2158" s="123">
        <v>2460</v>
      </c>
      <c r="J2158" s="123" t="s">
        <v>6288</v>
      </c>
      <c r="K2158" s="4" t="s">
        <v>6644</v>
      </c>
      <c r="L2158" s="123" t="s">
        <v>6302</v>
      </c>
      <c r="N2158" s="123">
        <v>9.8000000000000007</v>
      </c>
      <c r="O2158" s="123">
        <v>0.9</v>
      </c>
      <c r="P2158" s="123"/>
      <c r="Q2158" s="123"/>
      <c r="R2158" s="123"/>
      <c r="S2158" s="146" t="s">
        <v>6315</v>
      </c>
      <c r="W2158" s="5"/>
      <c r="X2158" s="5"/>
      <c r="Y2158" s="172"/>
    </row>
    <row r="2159" spans="1:32" ht="15">
      <c r="A2159" s="5">
        <v>2145</v>
      </c>
      <c r="B2159" s="5" t="s">
        <v>6244</v>
      </c>
      <c r="C2159" s="123" t="s">
        <v>3423</v>
      </c>
      <c r="F2159" s="205">
        <v>8.3000520000000009</v>
      </c>
      <c r="G2159" s="205">
        <v>46.684710000000003</v>
      </c>
      <c r="H2159" s="123">
        <v>2200</v>
      </c>
      <c r="J2159" s="123" t="s">
        <v>6288</v>
      </c>
      <c r="K2159" s="4" t="s">
        <v>2038</v>
      </c>
      <c r="L2159" s="123" t="s">
        <v>6302</v>
      </c>
      <c r="N2159" s="123"/>
      <c r="O2159" s="123"/>
      <c r="P2159" s="123">
        <v>8.6999999999999993</v>
      </c>
      <c r="Q2159" s="123">
        <v>0.8</v>
      </c>
      <c r="R2159" s="123">
        <v>22</v>
      </c>
      <c r="S2159" s="146" t="s">
        <v>6315</v>
      </c>
      <c r="W2159" s="5"/>
      <c r="X2159" s="5"/>
      <c r="Y2159" s="172"/>
    </row>
    <row r="2160" spans="1:32" ht="15">
      <c r="A2160" s="5">
        <v>2146</v>
      </c>
      <c r="B2160" s="5" t="s">
        <v>6245</v>
      </c>
      <c r="C2160" s="123" t="s">
        <v>6280</v>
      </c>
      <c r="F2160" s="205">
        <v>8.2986799999999992</v>
      </c>
      <c r="G2160" s="205">
        <v>46.680680000000002</v>
      </c>
      <c r="H2160" s="123">
        <v>2103</v>
      </c>
      <c r="J2160" s="123" t="s">
        <v>6288</v>
      </c>
      <c r="K2160" s="4" t="s">
        <v>6644</v>
      </c>
      <c r="L2160" s="123" t="s">
        <v>6302</v>
      </c>
      <c r="N2160" s="123">
        <v>9.6</v>
      </c>
      <c r="O2160" s="123">
        <v>0.9</v>
      </c>
      <c r="P2160" s="123"/>
      <c r="Q2160" s="123"/>
      <c r="R2160" s="123"/>
      <c r="S2160" s="146" t="s">
        <v>6315</v>
      </c>
      <c r="W2160" s="5"/>
      <c r="X2160" s="5"/>
      <c r="Y2160" s="172"/>
    </row>
    <row r="2161" spans="1:25" ht="15">
      <c r="A2161" s="5">
        <v>2147</v>
      </c>
      <c r="B2161" s="5" t="s">
        <v>6246</v>
      </c>
      <c r="C2161" s="123" t="s">
        <v>3424</v>
      </c>
      <c r="F2161" s="205">
        <v>8.2993009999999998</v>
      </c>
      <c r="G2161" s="205">
        <v>46.678649999999998</v>
      </c>
      <c r="H2161" s="123">
        <v>2000</v>
      </c>
      <c r="J2161" s="123" t="s">
        <v>6288</v>
      </c>
      <c r="K2161" s="4" t="s">
        <v>2038</v>
      </c>
      <c r="L2161" s="123" t="s">
        <v>6302</v>
      </c>
      <c r="N2161" s="123"/>
      <c r="O2161" s="123"/>
      <c r="P2161" s="123">
        <v>8.6</v>
      </c>
      <c r="Q2161" s="123">
        <v>0.7</v>
      </c>
      <c r="R2161" s="123">
        <v>22</v>
      </c>
      <c r="S2161" s="146" t="s">
        <v>6315</v>
      </c>
      <c r="W2161" s="5"/>
      <c r="X2161" s="5"/>
      <c r="Y2161" s="172"/>
    </row>
    <row r="2162" spans="1:25" ht="15">
      <c r="A2162" s="5">
        <v>2148</v>
      </c>
      <c r="B2162" s="5" t="s">
        <v>6247</v>
      </c>
      <c r="C2162" s="123" t="s">
        <v>3425</v>
      </c>
      <c r="F2162" s="205">
        <v>8.2863860000000003</v>
      </c>
      <c r="G2162" s="205">
        <v>46.667720000000003</v>
      </c>
      <c r="H2162" s="123">
        <v>1505</v>
      </c>
      <c r="J2162" s="123" t="s">
        <v>2953</v>
      </c>
      <c r="K2162" s="4" t="s">
        <v>856</v>
      </c>
      <c r="L2162" s="123" t="s">
        <v>6301</v>
      </c>
      <c r="N2162" s="123">
        <v>7.2</v>
      </c>
      <c r="O2162" s="123">
        <v>0.7</v>
      </c>
      <c r="P2162" s="123">
        <v>6.9</v>
      </c>
      <c r="Q2162" s="123">
        <v>0.6</v>
      </c>
      <c r="R2162" s="123">
        <v>21</v>
      </c>
      <c r="S2162" s="146" t="s">
        <v>6315</v>
      </c>
      <c r="W2162" s="5"/>
      <c r="X2162" s="5"/>
      <c r="Y2162" s="172"/>
    </row>
    <row r="2163" spans="1:25" ht="15">
      <c r="A2163" s="5">
        <v>2149</v>
      </c>
      <c r="B2163" s="5" t="s">
        <v>6248</v>
      </c>
      <c r="C2163" s="123" t="s">
        <v>3426</v>
      </c>
      <c r="F2163" s="205">
        <v>8.2967530000000007</v>
      </c>
      <c r="G2163" s="205">
        <v>46.66225</v>
      </c>
      <c r="H2163" s="123">
        <v>1303</v>
      </c>
      <c r="J2163" s="123" t="s">
        <v>2953</v>
      </c>
      <c r="K2163" s="4" t="s">
        <v>2038</v>
      </c>
      <c r="L2163" s="123" t="s">
        <v>6303</v>
      </c>
      <c r="N2163" s="123"/>
      <c r="O2163" s="123"/>
      <c r="P2163" s="123">
        <v>6.7</v>
      </c>
      <c r="Q2163" s="123">
        <v>0.6</v>
      </c>
      <c r="R2163" s="123">
        <v>22</v>
      </c>
      <c r="S2163" s="146" t="s">
        <v>6315</v>
      </c>
      <c r="W2163" s="5"/>
      <c r="X2163" s="5"/>
      <c r="Y2163" s="172"/>
    </row>
    <row r="2164" spans="1:25" ht="15">
      <c r="A2164" s="5">
        <v>2150</v>
      </c>
      <c r="B2164" s="5" t="s">
        <v>6249</v>
      </c>
      <c r="C2164" s="123" t="s">
        <v>6281</v>
      </c>
      <c r="F2164" s="205">
        <v>8.2992699999999999</v>
      </c>
      <c r="G2164" s="205">
        <v>46.65616</v>
      </c>
      <c r="H2164" s="123">
        <v>1210</v>
      </c>
      <c r="J2164" s="123" t="s">
        <v>6289</v>
      </c>
      <c r="K2164" s="4" t="s">
        <v>6644</v>
      </c>
      <c r="L2164" s="123" t="s">
        <v>6304</v>
      </c>
      <c r="N2164" s="123">
        <v>7.4</v>
      </c>
      <c r="O2164" s="123">
        <v>0.7</v>
      </c>
      <c r="P2164" s="123"/>
      <c r="Q2164" s="123"/>
      <c r="R2164" s="123"/>
      <c r="S2164" s="146" t="s">
        <v>6315</v>
      </c>
      <c r="W2164" s="5"/>
      <c r="X2164" s="5"/>
      <c r="Y2164" s="172"/>
    </row>
    <row r="2165" spans="1:25" ht="15">
      <c r="A2165" s="5">
        <v>2151</v>
      </c>
      <c r="B2165" s="5" t="s">
        <v>6250</v>
      </c>
      <c r="C2165" s="123" t="s">
        <v>3427</v>
      </c>
      <c r="F2165" s="205">
        <v>8.2972640000000002</v>
      </c>
      <c r="G2165" s="205">
        <v>46.65325</v>
      </c>
      <c r="H2165" s="123">
        <v>1095</v>
      </c>
      <c r="J2165" s="123" t="s">
        <v>3206</v>
      </c>
      <c r="K2165" s="4" t="s">
        <v>2038</v>
      </c>
      <c r="L2165" s="123" t="s">
        <v>6305</v>
      </c>
      <c r="N2165" s="123"/>
      <c r="O2165" s="123"/>
      <c r="P2165" s="123">
        <v>8.3000000000000007</v>
      </c>
      <c r="Q2165" s="123">
        <v>1.3</v>
      </c>
      <c r="R2165" s="123">
        <v>7</v>
      </c>
      <c r="S2165" s="146" t="s">
        <v>6315</v>
      </c>
      <c r="W2165" s="5"/>
      <c r="X2165" s="5"/>
      <c r="Y2165" s="172"/>
    </row>
    <row r="2166" spans="1:25" ht="15">
      <c r="A2166" s="5">
        <v>2152</v>
      </c>
      <c r="B2166" s="5" t="s">
        <v>6251</v>
      </c>
      <c r="C2166" s="123" t="s">
        <v>3428</v>
      </c>
      <c r="F2166" s="205">
        <v>8.2696570000000005</v>
      </c>
      <c r="G2166" s="205">
        <v>46.663350000000001</v>
      </c>
      <c r="H2166" s="123">
        <v>1000</v>
      </c>
      <c r="J2166" s="123" t="s">
        <v>4757</v>
      </c>
      <c r="K2166" s="4" t="s">
        <v>2038</v>
      </c>
      <c r="L2166" s="123" t="s">
        <v>6301</v>
      </c>
      <c r="N2166" s="123"/>
      <c r="O2166" s="123"/>
      <c r="P2166" s="123">
        <v>7.4</v>
      </c>
      <c r="Q2166" s="123">
        <v>0.7</v>
      </c>
      <c r="R2166" s="123">
        <v>22</v>
      </c>
      <c r="S2166" s="146" t="s">
        <v>6315</v>
      </c>
      <c r="W2166" s="5"/>
      <c r="X2166" s="5"/>
      <c r="Y2166" s="172"/>
    </row>
    <row r="2167" spans="1:25" ht="15">
      <c r="A2167" s="5">
        <v>2153</v>
      </c>
      <c r="B2167" s="5" t="s">
        <v>6252</v>
      </c>
      <c r="C2167" s="123" t="s">
        <v>6282</v>
      </c>
      <c r="F2167" s="205">
        <v>8.2684200000000008</v>
      </c>
      <c r="G2167" s="205">
        <v>46.667859999999997</v>
      </c>
      <c r="H2167" s="123">
        <v>900</v>
      </c>
      <c r="J2167" s="123" t="s">
        <v>4757</v>
      </c>
      <c r="K2167" s="4" t="s">
        <v>2038</v>
      </c>
      <c r="L2167" s="123" t="s">
        <v>6306</v>
      </c>
      <c r="N2167" s="123"/>
      <c r="O2167" s="123"/>
      <c r="P2167" s="123">
        <v>6.1</v>
      </c>
      <c r="Q2167" s="123">
        <v>0.6</v>
      </c>
      <c r="R2167" s="123">
        <v>21</v>
      </c>
      <c r="S2167" s="146" t="s">
        <v>6315</v>
      </c>
      <c r="W2167" s="5"/>
      <c r="X2167" s="5"/>
      <c r="Y2167" s="172"/>
    </row>
    <row r="2168" spans="1:25" ht="15">
      <c r="A2168" s="5">
        <v>2154</v>
      </c>
      <c r="B2168" s="5" t="s">
        <v>6253</v>
      </c>
      <c r="C2168" s="123" t="s">
        <v>6283</v>
      </c>
      <c r="F2168" s="205">
        <v>8.2532219999999992</v>
      </c>
      <c r="G2168" s="205">
        <v>46.678310000000003</v>
      </c>
      <c r="H2168" s="123">
        <v>780</v>
      </c>
      <c r="J2168" s="123" t="s">
        <v>4757</v>
      </c>
      <c r="K2168" s="4" t="s">
        <v>2038</v>
      </c>
      <c r="L2168" s="123" t="s">
        <v>6307</v>
      </c>
      <c r="N2168" s="123"/>
      <c r="O2168" s="123"/>
      <c r="P2168" s="123">
        <v>7.3</v>
      </c>
      <c r="Q2168" s="123">
        <v>0.7</v>
      </c>
      <c r="R2168" s="123">
        <v>19</v>
      </c>
      <c r="S2168" s="146" t="s">
        <v>6315</v>
      </c>
      <c r="W2168" s="5"/>
      <c r="X2168" s="5"/>
      <c r="Y2168" s="172"/>
    </row>
    <row r="2169" spans="1:25" ht="15">
      <c r="A2169" s="5">
        <v>2155</v>
      </c>
      <c r="B2169" s="5" t="s">
        <v>6254</v>
      </c>
      <c r="C2169" s="123" t="s">
        <v>6284</v>
      </c>
      <c r="F2169" s="205">
        <v>8.4470089999999995</v>
      </c>
      <c r="G2169" s="205">
        <v>46.329050000000002</v>
      </c>
      <c r="H2169" s="123">
        <v>2400</v>
      </c>
      <c r="J2169" s="123" t="s">
        <v>3211</v>
      </c>
      <c r="K2169" s="4" t="s">
        <v>2038</v>
      </c>
      <c r="L2169" s="123" t="s">
        <v>6308</v>
      </c>
      <c r="N2169" s="123"/>
      <c r="O2169" s="123"/>
      <c r="P2169" s="123">
        <v>6.2</v>
      </c>
      <c r="Q2169" s="123">
        <v>1</v>
      </c>
      <c r="R2169" s="123">
        <v>23</v>
      </c>
      <c r="S2169" s="146" t="s">
        <v>6315</v>
      </c>
      <c r="W2169" s="5"/>
      <c r="X2169" s="5"/>
      <c r="Y2169" s="172"/>
    </row>
    <row r="2170" spans="1:25" ht="15">
      <c r="A2170" s="5">
        <v>2156</v>
      </c>
      <c r="B2170" s="5" t="s">
        <v>6255</v>
      </c>
      <c r="C2170" s="123" t="s">
        <v>3432</v>
      </c>
      <c r="F2170" s="205">
        <v>8.4480120000000003</v>
      </c>
      <c r="G2170" s="205">
        <v>46.330620000000003</v>
      </c>
      <c r="H2170" s="123">
        <v>2280</v>
      </c>
      <c r="J2170" s="123" t="s">
        <v>3211</v>
      </c>
      <c r="K2170" s="4" t="s">
        <v>2038</v>
      </c>
      <c r="L2170" s="123" t="s">
        <v>6309</v>
      </c>
      <c r="N2170" s="123"/>
      <c r="O2170" s="123"/>
      <c r="P2170" s="123">
        <v>4.5</v>
      </c>
      <c r="Q2170" s="123">
        <v>0.7</v>
      </c>
      <c r="R2170" s="123">
        <v>22</v>
      </c>
      <c r="S2170" s="146" t="s">
        <v>6315</v>
      </c>
      <c r="W2170" s="5"/>
      <c r="X2170" s="5"/>
      <c r="Y2170" s="172"/>
    </row>
    <row r="2171" spans="1:25" ht="15">
      <c r="A2171" s="5">
        <v>2157</v>
      </c>
      <c r="B2171" s="5" t="s">
        <v>6256</v>
      </c>
      <c r="C2171" s="123" t="s">
        <v>3433</v>
      </c>
      <c r="F2171" s="205">
        <v>8.4493939999999998</v>
      </c>
      <c r="G2171" s="205">
        <v>46.335099999999997</v>
      </c>
      <c r="H2171" s="123">
        <v>1993</v>
      </c>
      <c r="J2171" s="123" t="s">
        <v>3211</v>
      </c>
      <c r="K2171" s="4" t="s">
        <v>2038</v>
      </c>
      <c r="L2171" s="123" t="s">
        <v>6303</v>
      </c>
      <c r="N2171" s="123"/>
      <c r="O2171" s="123"/>
      <c r="P2171" s="123">
        <v>4.5999999999999996</v>
      </c>
      <c r="Q2171" s="123">
        <v>0.7</v>
      </c>
      <c r="R2171" s="123">
        <v>21</v>
      </c>
      <c r="S2171" s="146" t="s">
        <v>6315</v>
      </c>
      <c r="W2171" s="5"/>
      <c r="X2171" s="5"/>
      <c r="Y2171" s="172"/>
    </row>
    <row r="2172" spans="1:25" ht="15">
      <c r="A2172" s="5">
        <v>2158</v>
      </c>
      <c r="B2172" s="5" t="s">
        <v>6257</v>
      </c>
      <c r="C2172" s="123" t="s">
        <v>3434</v>
      </c>
      <c r="F2172" s="205">
        <v>8.4419430000000002</v>
      </c>
      <c r="G2172" s="205">
        <v>46.336069999999999</v>
      </c>
      <c r="H2172" s="123">
        <v>1740</v>
      </c>
      <c r="J2172" s="123" t="s">
        <v>3211</v>
      </c>
      <c r="K2172" s="4" t="s">
        <v>2038</v>
      </c>
      <c r="L2172" s="123" t="s">
        <v>6306</v>
      </c>
      <c r="N2172" s="123"/>
      <c r="O2172" s="123"/>
      <c r="P2172" s="123">
        <v>3.5</v>
      </c>
      <c r="Q2172" s="123">
        <v>0.7</v>
      </c>
      <c r="R2172" s="123">
        <v>16</v>
      </c>
      <c r="S2172" s="146" t="s">
        <v>6315</v>
      </c>
      <c r="W2172" s="5"/>
      <c r="X2172" s="5"/>
      <c r="Y2172" s="172"/>
    </row>
    <row r="2173" spans="1:25" ht="15">
      <c r="A2173" s="5">
        <v>2159</v>
      </c>
      <c r="B2173" s="5" t="s">
        <v>6258</v>
      </c>
      <c r="C2173" s="123" t="s">
        <v>6285</v>
      </c>
      <c r="F2173" s="205">
        <v>8.4370740000000009</v>
      </c>
      <c r="G2173" s="205">
        <v>46.336109999999998</v>
      </c>
      <c r="H2173" s="123">
        <v>1625</v>
      </c>
      <c r="J2173" s="123" t="s">
        <v>6290</v>
      </c>
      <c r="K2173" s="4" t="s">
        <v>6644</v>
      </c>
      <c r="L2173" s="123" t="s">
        <v>6301</v>
      </c>
      <c r="N2173" s="123">
        <v>6.7</v>
      </c>
      <c r="O2173" s="123">
        <v>3.4</v>
      </c>
      <c r="P2173" s="123"/>
      <c r="Q2173" s="123"/>
      <c r="R2173" s="123"/>
      <c r="S2173" s="146" t="s">
        <v>6315</v>
      </c>
      <c r="W2173" s="5"/>
      <c r="X2173" s="5"/>
      <c r="Y2173" s="172"/>
    </row>
    <row r="2174" spans="1:25" ht="15">
      <c r="A2174" s="5">
        <v>2160</v>
      </c>
      <c r="B2174" s="5" t="s">
        <v>6259</v>
      </c>
      <c r="C2174" s="123" t="s">
        <v>3435</v>
      </c>
      <c r="F2174" s="205">
        <v>8.4174000000000007</v>
      </c>
      <c r="G2174" s="205">
        <v>46.325490000000002</v>
      </c>
      <c r="H2174" s="123">
        <v>1365</v>
      </c>
      <c r="J2174" s="123" t="s">
        <v>6291</v>
      </c>
      <c r="K2174" s="4" t="s">
        <v>856</v>
      </c>
      <c r="L2174" s="123" t="s">
        <v>6310</v>
      </c>
      <c r="N2174" s="123">
        <v>3.9</v>
      </c>
      <c r="O2174" s="123">
        <v>0.7</v>
      </c>
      <c r="P2174" s="123">
        <v>5.0999999999999996</v>
      </c>
      <c r="Q2174" s="123">
        <v>1</v>
      </c>
      <c r="R2174" s="123">
        <v>21</v>
      </c>
      <c r="S2174" s="146" t="s">
        <v>6315</v>
      </c>
      <c r="W2174" s="5"/>
      <c r="X2174" s="5"/>
      <c r="Y2174" s="172"/>
    </row>
    <row r="2175" spans="1:25" ht="15">
      <c r="A2175" s="5">
        <v>2161</v>
      </c>
      <c r="B2175" s="5" t="s">
        <v>6260</v>
      </c>
      <c r="C2175" s="123" t="s">
        <v>3190</v>
      </c>
      <c r="F2175" s="205">
        <v>8.4300789999999992</v>
      </c>
      <c r="G2175" s="205">
        <v>46.344270000000002</v>
      </c>
      <c r="H2175" s="123">
        <v>1240</v>
      </c>
      <c r="J2175" s="123" t="s">
        <v>6292</v>
      </c>
      <c r="K2175" s="4" t="s">
        <v>2038</v>
      </c>
      <c r="L2175" s="123" t="s">
        <v>6310</v>
      </c>
      <c r="N2175" s="123"/>
      <c r="O2175" s="123"/>
      <c r="P2175" s="123">
        <v>3.7</v>
      </c>
      <c r="Q2175" s="123">
        <v>0.7</v>
      </c>
      <c r="R2175" s="123">
        <v>20</v>
      </c>
      <c r="S2175" s="146" t="s">
        <v>6315</v>
      </c>
      <c r="W2175" s="5"/>
      <c r="X2175" s="5"/>
      <c r="Y2175" s="172"/>
    </row>
    <row r="2176" spans="1:25" ht="15">
      <c r="A2176" s="5">
        <v>2162</v>
      </c>
      <c r="B2176" s="5" t="s">
        <v>6261</v>
      </c>
      <c r="C2176" s="123" t="s">
        <v>6286</v>
      </c>
      <c r="F2176" s="205">
        <v>8.4152489999999993</v>
      </c>
      <c r="G2176" s="205">
        <v>46.332259999999998</v>
      </c>
      <c r="H2176" s="123">
        <v>1095</v>
      </c>
      <c r="J2176" s="123" t="s">
        <v>5293</v>
      </c>
      <c r="K2176" s="4" t="s">
        <v>6644</v>
      </c>
      <c r="L2176" s="123" t="s">
        <v>6309</v>
      </c>
      <c r="N2176" s="123">
        <v>5.4</v>
      </c>
      <c r="O2176" s="123">
        <v>1.7</v>
      </c>
      <c r="P2176" s="123"/>
      <c r="Q2176" s="123"/>
      <c r="R2176" s="123"/>
      <c r="S2176" s="146" t="s">
        <v>6315</v>
      </c>
      <c r="W2176" s="5"/>
      <c r="X2176" s="5"/>
      <c r="Y2176" s="172"/>
    </row>
    <row r="2177" spans="1:25" ht="15">
      <c r="A2177" s="5">
        <v>2163</v>
      </c>
      <c r="B2177" s="5" t="s">
        <v>6262</v>
      </c>
      <c r="C2177" s="123" t="s">
        <v>3191</v>
      </c>
      <c r="F2177" s="205">
        <v>8.4162789999999994</v>
      </c>
      <c r="G2177" s="205">
        <v>46.335389999999997</v>
      </c>
      <c r="H2177" s="123">
        <v>1020</v>
      </c>
      <c r="J2177" s="123" t="s">
        <v>6293</v>
      </c>
      <c r="K2177" s="4" t="s">
        <v>2038</v>
      </c>
      <c r="L2177" s="123" t="s">
        <v>6310</v>
      </c>
      <c r="N2177" s="123"/>
      <c r="O2177" s="123"/>
      <c r="P2177" s="123">
        <v>4.5</v>
      </c>
      <c r="Q2177" s="123">
        <v>0.9</v>
      </c>
      <c r="R2177" s="123">
        <v>20</v>
      </c>
      <c r="S2177" s="146" t="s">
        <v>6315</v>
      </c>
      <c r="W2177" s="5"/>
      <c r="X2177" s="5"/>
      <c r="Y2177" s="172"/>
    </row>
    <row r="2178" spans="1:25" ht="15">
      <c r="A2178" s="5">
        <v>2164</v>
      </c>
      <c r="B2178" s="5" t="s">
        <v>6263</v>
      </c>
      <c r="C2178" s="123" t="s">
        <v>3192</v>
      </c>
      <c r="F2178" s="205">
        <v>8.3941149999999993</v>
      </c>
      <c r="G2178" s="205">
        <v>46.330640000000002</v>
      </c>
      <c r="H2178" s="123">
        <v>895</v>
      </c>
      <c r="J2178" s="123" t="s">
        <v>3455</v>
      </c>
      <c r="K2178" s="4" t="s">
        <v>856</v>
      </c>
      <c r="L2178" s="123" t="s">
        <v>6301</v>
      </c>
      <c r="N2178" s="123">
        <v>3.4</v>
      </c>
      <c r="O2178" s="123">
        <v>0.3</v>
      </c>
      <c r="P2178" s="123">
        <v>4.8</v>
      </c>
      <c r="Q2178" s="123">
        <v>0.7</v>
      </c>
      <c r="R2178" s="123">
        <v>21</v>
      </c>
      <c r="S2178" s="146" t="s">
        <v>6315</v>
      </c>
      <c r="W2178" s="5"/>
      <c r="X2178" s="5"/>
      <c r="Y2178" s="172"/>
    </row>
    <row r="2179" spans="1:25" ht="15">
      <c r="A2179" s="5">
        <v>2165</v>
      </c>
      <c r="B2179" s="5" t="s">
        <v>6264</v>
      </c>
      <c r="C2179" s="123" t="s">
        <v>6287</v>
      </c>
      <c r="F2179" s="205">
        <v>8.225759</v>
      </c>
      <c r="G2179" s="205">
        <v>46.699640000000002</v>
      </c>
      <c r="H2179" s="123">
        <v>640</v>
      </c>
      <c r="J2179" s="123" t="s">
        <v>3456</v>
      </c>
      <c r="K2179" s="4" t="s">
        <v>2038</v>
      </c>
      <c r="L2179" s="123" t="s">
        <v>6310</v>
      </c>
      <c r="N2179" s="123"/>
      <c r="O2179" s="123"/>
      <c r="P2179" s="123">
        <v>7.7</v>
      </c>
      <c r="Q2179" s="123">
        <v>0.8</v>
      </c>
      <c r="R2179" s="123">
        <v>20</v>
      </c>
      <c r="S2179" s="146" t="s">
        <v>6315</v>
      </c>
      <c r="W2179" s="5"/>
      <c r="X2179" s="5"/>
      <c r="Y2179" s="172"/>
    </row>
    <row r="2180" spans="1:25" ht="15">
      <c r="A2180" s="5">
        <v>2166</v>
      </c>
      <c r="B2180" s="5" t="s">
        <v>6265</v>
      </c>
      <c r="C2180" s="123" t="s">
        <v>3194</v>
      </c>
      <c r="F2180" s="205">
        <v>8.2286739999999998</v>
      </c>
      <c r="G2180" s="205">
        <v>46.69782</v>
      </c>
      <c r="H2180" s="123">
        <v>770</v>
      </c>
      <c r="J2180" s="123" t="s">
        <v>6294</v>
      </c>
      <c r="K2180" s="4" t="s">
        <v>2038</v>
      </c>
      <c r="L2180" s="123" t="s">
        <v>6304</v>
      </c>
      <c r="N2180" s="123"/>
      <c r="O2180" s="123"/>
      <c r="P2180" s="123">
        <v>7.9</v>
      </c>
      <c r="Q2180" s="123">
        <v>0.8</v>
      </c>
      <c r="R2180" s="123">
        <v>20</v>
      </c>
      <c r="S2180" s="146" t="s">
        <v>6315</v>
      </c>
      <c r="W2180" s="5"/>
      <c r="X2180" s="5"/>
      <c r="Y2180" s="172"/>
    </row>
    <row r="2181" spans="1:25" ht="15">
      <c r="A2181" s="5">
        <v>2167</v>
      </c>
      <c r="B2181" s="5" t="s">
        <v>6266</v>
      </c>
      <c r="C2181" s="123" t="s">
        <v>3195</v>
      </c>
      <c r="F2181" s="205">
        <v>8.2001369999999998</v>
      </c>
      <c r="G2181" s="205">
        <v>46.667659999999998</v>
      </c>
      <c r="H2181" s="123">
        <v>1005</v>
      </c>
      <c r="J2181" s="123" t="s">
        <v>6295</v>
      </c>
      <c r="K2181" s="4" t="s">
        <v>2038</v>
      </c>
      <c r="L2181" s="123" t="s">
        <v>6311</v>
      </c>
      <c r="N2181" s="123"/>
      <c r="O2181" s="123"/>
      <c r="P2181" s="123">
        <v>6.2</v>
      </c>
      <c r="Q2181" s="123">
        <v>1</v>
      </c>
      <c r="R2181" s="123">
        <v>6</v>
      </c>
      <c r="S2181" s="146" t="s">
        <v>6315</v>
      </c>
      <c r="W2181" s="5"/>
      <c r="X2181" s="5"/>
      <c r="Y2181" s="172"/>
    </row>
    <row r="2182" spans="1:25" ht="15">
      <c r="A2182" s="5">
        <v>2168</v>
      </c>
      <c r="B2182" s="5" t="s">
        <v>6267</v>
      </c>
      <c r="C2182" s="123" t="s">
        <v>3196</v>
      </c>
      <c r="F2182" s="205">
        <v>8.2030770000000004</v>
      </c>
      <c r="G2182" s="205">
        <v>46.667639999999999</v>
      </c>
      <c r="H2182" s="123">
        <v>905</v>
      </c>
      <c r="J2182" s="123" t="s">
        <v>6295</v>
      </c>
      <c r="K2182" s="4" t="s">
        <v>2038</v>
      </c>
      <c r="L2182" s="123" t="s">
        <v>6312</v>
      </c>
      <c r="N2182" s="123"/>
      <c r="O2182" s="123"/>
      <c r="P2182" s="123">
        <v>6.6</v>
      </c>
      <c r="Q2182" s="123">
        <v>0.6</v>
      </c>
      <c r="R2182" s="123">
        <v>21</v>
      </c>
      <c r="S2182" s="146" t="s">
        <v>6315</v>
      </c>
      <c r="W2182" s="5"/>
      <c r="X2182" s="5"/>
      <c r="Y2182" s="172"/>
    </row>
    <row r="2183" spans="1:25" ht="15">
      <c r="A2183" s="5">
        <v>2169</v>
      </c>
      <c r="B2183" s="5" t="s">
        <v>6268</v>
      </c>
      <c r="C2183" s="123" t="s">
        <v>2939</v>
      </c>
      <c r="F2183" s="205">
        <v>8.1981680000000008</v>
      </c>
      <c r="G2183" s="205">
        <v>46.667000000000002</v>
      </c>
      <c r="H2183" s="123">
        <v>1110</v>
      </c>
      <c r="J2183" s="123" t="s">
        <v>6295</v>
      </c>
      <c r="K2183" s="4" t="s">
        <v>2038</v>
      </c>
      <c r="L2183" s="123" t="s">
        <v>6313</v>
      </c>
      <c r="N2183" s="123"/>
      <c r="O2183" s="123"/>
      <c r="P2183" s="123">
        <v>6.9</v>
      </c>
      <c r="Q2183" s="123">
        <v>0.7</v>
      </c>
      <c r="R2183" s="123">
        <v>19</v>
      </c>
      <c r="S2183" s="146" t="s">
        <v>6315</v>
      </c>
      <c r="W2183" s="5"/>
      <c r="X2183" s="5"/>
      <c r="Y2183" s="172"/>
    </row>
    <row r="2184" spans="1:25" ht="15">
      <c r="A2184" s="5">
        <v>2170</v>
      </c>
      <c r="B2184" s="5" t="s">
        <v>6269</v>
      </c>
      <c r="C2184" s="123" t="s">
        <v>2940</v>
      </c>
      <c r="F2184" s="205">
        <v>8.3027250000000006</v>
      </c>
      <c r="G2184" s="205">
        <v>46.627119999999998</v>
      </c>
      <c r="H2184" s="123">
        <v>1240</v>
      </c>
      <c r="J2184" s="123" t="s">
        <v>3905</v>
      </c>
      <c r="K2184" s="4" t="s">
        <v>2038</v>
      </c>
      <c r="L2184" s="123" t="s">
        <v>6313</v>
      </c>
      <c r="N2184" s="123"/>
      <c r="O2184" s="123"/>
      <c r="P2184" s="123">
        <v>7.3</v>
      </c>
      <c r="Q2184" s="123">
        <v>2.2999999999999998</v>
      </c>
      <c r="R2184" s="123">
        <v>6</v>
      </c>
      <c r="S2184" s="146" t="s">
        <v>6315</v>
      </c>
      <c r="W2184" s="5"/>
      <c r="X2184" s="5"/>
      <c r="Y2184" s="172"/>
    </row>
    <row r="2185" spans="1:25" ht="15">
      <c r="A2185" s="5">
        <v>2171</v>
      </c>
      <c r="B2185" s="5" t="s">
        <v>6270</v>
      </c>
      <c r="C2185" s="123" t="s">
        <v>2941</v>
      </c>
      <c r="F2185" s="205">
        <v>8.3353570000000001</v>
      </c>
      <c r="G2185" s="205">
        <v>46.567270000000001</v>
      </c>
      <c r="H2185" s="123">
        <v>2005</v>
      </c>
      <c r="J2185" s="123" t="s">
        <v>5757</v>
      </c>
      <c r="K2185" s="4" t="s">
        <v>2038</v>
      </c>
      <c r="L2185" s="123" t="s">
        <v>6306</v>
      </c>
      <c r="N2185" s="123"/>
      <c r="O2185" s="123"/>
      <c r="P2185" s="123">
        <v>7.9</v>
      </c>
      <c r="Q2185" s="123">
        <v>1.6</v>
      </c>
      <c r="R2185" s="123">
        <v>10</v>
      </c>
      <c r="S2185" s="146" t="s">
        <v>6315</v>
      </c>
      <c r="W2185" s="5"/>
      <c r="X2185" s="5"/>
      <c r="Y2185" s="172"/>
    </row>
    <row r="2186" spans="1:25" ht="15">
      <c r="A2186" s="5">
        <v>2172</v>
      </c>
      <c r="B2186" s="5" t="s">
        <v>6271</v>
      </c>
      <c r="C2186" s="123" t="s">
        <v>2942</v>
      </c>
      <c r="F2186" s="205">
        <v>8.3570949999999993</v>
      </c>
      <c r="G2186" s="205">
        <v>46.5608</v>
      </c>
      <c r="H2186" s="123">
        <v>1790</v>
      </c>
      <c r="J2186" s="123" t="s">
        <v>3691</v>
      </c>
      <c r="K2186" s="4" t="s">
        <v>2038</v>
      </c>
      <c r="L2186" s="123" t="s">
        <v>6306</v>
      </c>
      <c r="N2186" s="123"/>
      <c r="O2186" s="123"/>
      <c r="P2186" s="123">
        <v>7.1</v>
      </c>
      <c r="Q2186" s="123">
        <v>0.9</v>
      </c>
      <c r="R2186" s="123">
        <v>17</v>
      </c>
      <c r="S2186" s="146" t="s">
        <v>6315</v>
      </c>
      <c r="W2186" s="5"/>
      <c r="X2186" s="5"/>
      <c r="Y2186" s="172"/>
    </row>
    <row r="2187" spans="1:25" ht="15">
      <c r="A2187" s="5">
        <v>2173</v>
      </c>
      <c r="B2187" s="5" t="s">
        <v>6272</v>
      </c>
      <c r="C2187" s="123" t="s">
        <v>2943</v>
      </c>
      <c r="F2187" s="205">
        <v>8.3544330000000002</v>
      </c>
      <c r="G2187" s="205">
        <v>46.538330000000002</v>
      </c>
      <c r="H2187" s="123">
        <v>1405</v>
      </c>
      <c r="J2187" s="123" t="s">
        <v>6296</v>
      </c>
      <c r="K2187" s="4" t="s">
        <v>2038</v>
      </c>
      <c r="L2187" s="123" t="s">
        <v>6301</v>
      </c>
      <c r="N2187" s="123"/>
      <c r="O2187" s="123"/>
      <c r="P2187" s="123">
        <v>4.5999999999999996</v>
      </c>
      <c r="Q2187" s="123">
        <v>0.9</v>
      </c>
      <c r="R2187" s="123">
        <v>15</v>
      </c>
      <c r="S2187" s="146" t="s">
        <v>6315</v>
      </c>
      <c r="W2187" s="5"/>
      <c r="X2187" s="5"/>
      <c r="Y2187" s="172"/>
    </row>
    <row r="2188" spans="1:25" ht="15">
      <c r="A2188" s="5">
        <v>2174</v>
      </c>
      <c r="B2188" s="5" t="s">
        <v>6273</v>
      </c>
      <c r="C2188" s="123" t="s">
        <v>3200</v>
      </c>
      <c r="F2188" s="205">
        <v>8.3865970000000001</v>
      </c>
      <c r="G2188" s="205">
        <v>46.476660000000003</v>
      </c>
      <c r="H2188" s="123">
        <v>2485</v>
      </c>
      <c r="J2188" s="123" t="s">
        <v>3695</v>
      </c>
      <c r="K2188" s="4" t="s">
        <v>2038</v>
      </c>
      <c r="L2188" s="123" t="s">
        <v>6304</v>
      </c>
      <c r="N2188" s="123"/>
      <c r="O2188" s="123"/>
      <c r="P2188" s="123">
        <v>6.1</v>
      </c>
      <c r="Q2188" s="123">
        <v>0.9</v>
      </c>
      <c r="R2188" s="123">
        <v>25</v>
      </c>
      <c r="S2188" s="146" t="s">
        <v>6315</v>
      </c>
      <c r="W2188" s="5"/>
      <c r="X2188" s="5"/>
      <c r="Y2188" s="172"/>
    </row>
    <row r="2189" spans="1:25" ht="15">
      <c r="A2189" s="5">
        <v>2175</v>
      </c>
      <c r="B2189" s="5" t="s">
        <v>6274</v>
      </c>
      <c r="C2189" s="123" t="s">
        <v>3201</v>
      </c>
      <c r="F2189" s="205">
        <v>8.4144699999999997</v>
      </c>
      <c r="G2189" s="205">
        <v>46.415480000000002</v>
      </c>
      <c r="H2189" s="123">
        <v>1720</v>
      </c>
      <c r="J2189" s="123" t="s">
        <v>6297</v>
      </c>
      <c r="K2189" s="4" t="s">
        <v>2038</v>
      </c>
      <c r="L2189" s="123" t="s">
        <v>6303</v>
      </c>
      <c r="N2189" s="123"/>
      <c r="O2189" s="123"/>
      <c r="P2189" s="123">
        <v>6.4</v>
      </c>
      <c r="Q2189" s="123">
        <v>1</v>
      </c>
      <c r="R2189" s="123">
        <v>20</v>
      </c>
      <c r="S2189" s="146" t="s">
        <v>6315</v>
      </c>
      <c r="W2189" s="5"/>
      <c r="X2189" s="5"/>
      <c r="Y2189" s="172"/>
    </row>
    <row r="2190" spans="1:25" ht="15">
      <c r="A2190" s="5">
        <v>2176</v>
      </c>
      <c r="B2190" s="5" t="s">
        <v>6275</v>
      </c>
      <c r="C2190" s="123" t="s">
        <v>2947</v>
      </c>
      <c r="F2190" s="205">
        <v>8.3751619999999996</v>
      </c>
      <c r="G2190" s="205">
        <v>46.30471</v>
      </c>
      <c r="H2190" s="123">
        <v>805</v>
      </c>
      <c r="J2190" s="123" t="s">
        <v>6298</v>
      </c>
      <c r="K2190" s="4" t="s">
        <v>2038</v>
      </c>
      <c r="L2190" s="123" t="s">
        <v>6301</v>
      </c>
      <c r="N2190" s="123"/>
      <c r="O2190" s="123"/>
      <c r="P2190" s="123">
        <v>3.4</v>
      </c>
      <c r="Q2190" s="123">
        <v>0.5</v>
      </c>
      <c r="R2190" s="123">
        <v>17</v>
      </c>
      <c r="S2190" s="146" t="s">
        <v>6315</v>
      </c>
      <c r="W2190" s="5"/>
      <c r="X2190" s="5"/>
      <c r="Y2190" s="172"/>
    </row>
    <row r="2191" spans="1:25" ht="15">
      <c r="A2191" s="5">
        <v>2177</v>
      </c>
      <c r="B2191" s="5" t="s">
        <v>6276</v>
      </c>
      <c r="C2191" s="123" t="s">
        <v>2948</v>
      </c>
      <c r="F2191" s="205">
        <v>8.354082</v>
      </c>
      <c r="G2191" s="205">
        <v>46.286209999999997</v>
      </c>
      <c r="H2191" s="123">
        <v>760</v>
      </c>
      <c r="J2191" s="123" t="s">
        <v>3902</v>
      </c>
      <c r="K2191" s="4" t="s">
        <v>2038</v>
      </c>
      <c r="L2191" s="123" t="s">
        <v>6306</v>
      </c>
      <c r="N2191" s="123"/>
      <c r="O2191" s="123"/>
      <c r="P2191" s="123">
        <v>2.5</v>
      </c>
      <c r="Q2191" s="123">
        <v>0.5</v>
      </c>
      <c r="R2191" s="123">
        <v>23</v>
      </c>
      <c r="S2191" s="146" t="s">
        <v>6315</v>
      </c>
      <c r="W2191" s="5"/>
      <c r="X2191" s="5"/>
      <c r="Y2191" s="172"/>
    </row>
    <row r="2192" spans="1:25" ht="15">
      <c r="A2192" s="5">
        <v>2178</v>
      </c>
      <c r="B2192" s="5" t="s">
        <v>6277</v>
      </c>
      <c r="C2192" s="123" t="s">
        <v>2949</v>
      </c>
      <c r="F2192" s="205">
        <v>8.3254970000000004</v>
      </c>
      <c r="G2192" s="205">
        <v>46.244160000000001</v>
      </c>
      <c r="H2192" s="123">
        <v>520</v>
      </c>
      <c r="J2192" s="123" t="s">
        <v>1197</v>
      </c>
      <c r="K2192" s="4" t="s">
        <v>2038</v>
      </c>
      <c r="L2192" s="123" t="s">
        <v>6314</v>
      </c>
      <c r="N2192" s="123"/>
      <c r="O2192" s="123"/>
      <c r="P2192" s="123">
        <v>4.0999999999999996</v>
      </c>
      <c r="Q2192" s="123">
        <v>1.1000000000000001</v>
      </c>
      <c r="R2192" s="123">
        <v>21</v>
      </c>
      <c r="S2192" s="146" t="s">
        <v>6315</v>
      </c>
      <c r="W2192" s="5"/>
      <c r="X2192" s="5"/>
      <c r="Y2192" s="172"/>
    </row>
    <row r="2193" spans="1:25" ht="15">
      <c r="A2193" s="5">
        <v>2179</v>
      </c>
      <c r="B2193" s="5" t="s">
        <v>6278</v>
      </c>
      <c r="C2193" s="123" t="s">
        <v>2950</v>
      </c>
      <c r="F2193" s="205">
        <v>8.3231339999999996</v>
      </c>
      <c r="G2193" s="205">
        <v>46.1785</v>
      </c>
      <c r="H2193" s="123">
        <v>370</v>
      </c>
      <c r="J2193" s="123" t="s">
        <v>6299</v>
      </c>
      <c r="K2193" s="4" t="s">
        <v>2038</v>
      </c>
      <c r="L2193" s="123" t="s">
        <v>6301</v>
      </c>
      <c r="N2193" s="123"/>
      <c r="O2193" s="123"/>
      <c r="P2193" s="123">
        <v>3.9</v>
      </c>
      <c r="Q2193" s="123">
        <v>0.6</v>
      </c>
      <c r="R2193" s="123">
        <v>25</v>
      </c>
      <c r="S2193" s="146" t="s">
        <v>6315</v>
      </c>
      <c r="W2193" s="5"/>
      <c r="X2193" s="5"/>
      <c r="Y2193" s="172"/>
    </row>
    <row r="2194" spans="1:25" ht="48.6">
      <c r="A2194" s="5">
        <v>2180</v>
      </c>
      <c r="B2194" s="5" t="s">
        <v>6326</v>
      </c>
      <c r="C2194" s="5" t="s">
        <v>6316</v>
      </c>
      <c r="F2194" s="213">
        <v>10.639099999999999</v>
      </c>
      <c r="G2194" s="213">
        <v>46.174700000000001</v>
      </c>
      <c r="H2194" s="147">
        <v>1370</v>
      </c>
      <c r="K2194" s="4" t="s">
        <v>856</v>
      </c>
      <c r="M2194" s="149" t="s">
        <v>6360</v>
      </c>
      <c r="N2194" s="153">
        <v>6.5624775432180567</v>
      </c>
      <c r="O2194" s="168">
        <v>0.5752945334397882</v>
      </c>
      <c r="P2194" s="150">
        <v>15.5</v>
      </c>
      <c r="Q2194" s="156">
        <f>AVERAGE(1.7,1.9)</f>
        <v>1.7999999999999998</v>
      </c>
      <c r="R2194" s="152">
        <v>20</v>
      </c>
      <c r="S2194" s="146" t="s">
        <v>6363</v>
      </c>
      <c r="W2194" s="5"/>
      <c r="X2194" s="5"/>
      <c r="Y2194" s="172"/>
    </row>
    <row r="2195" spans="1:25" ht="48.6">
      <c r="A2195" s="5">
        <v>2181</v>
      </c>
      <c r="B2195" s="5" t="s">
        <v>6327</v>
      </c>
      <c r="C2195" s="5" t="s">
        <v>6317</v>
      </c>
      <c r="F2195" s="213">
        <v>10.631500000000001</v>
      </c>
      <c r="G2195" s="213">
        <v>46.1492</v>
      </c>
      <c r="H2195" s="148">
        <v>1650</v>
      </c>
      <c r="K2195" s="4" t="s">
        <v>856</v>
      </c>
      <c r="M2195" s="149" t="s">
        <v>6360</v>
      </c>
      <c r="N2195" s="155">
        <v>6.4653666919752792</v>
      </c>
      <c r="O2195" s="168">
        <v>0.86898076289002235</v>
      </c>
      <c r="P2195" s="151">
        <v>15.3</v>
      </c>
      <c r="Q2195" s="156">
        <f>AVERAGE(2,2.2)</f>
        <v>2.1</v>
      </c>
      <c r="R2195" s="152">
        <v>20</v>
      </c>
      <c r="S2195" s="146" t="s">
        <v>6363</v>
      </c>
      <c r="W2195" s="5"/>
      <c r="X2195" s="5"/>
      <c r="Y2195" s="172"/>
    </row>
    <row r="2196" spans="1:25" ht="48.6">
      <c r="A2196" s="5">
        <v>2182</v>
      </c>
      <c r="B2196" s="5" t="s">
        <v>6328</v>
      </c>
      <c r="C2196" s="5" t="s">
        <v>6318</v>
      </c>
      <c r="F2196" s="213">
        <v>10.638400000000001</v>
      </c>
      <c r="G2196" s="213">
        <v>46.1995</v>
      </c>
      <c r="H2196" s="147">
        <v>2090</v>
      </c>
      <c r="K2196" s="4" t="s">
        <v>856</v>
      </c>
      <c r="M2196" s="149" t="s">
        <v>6360</v>
      </c>
      <c r="N2196" s="155">
        <v>7.4844264076999876</v>
      </c>
      <c r="O2196" s="168">
        <v>0.77633442806007213</v>
      </c>
      <c r="P2196" s="150">
        <v>19.100000000000001</v>
      </c>
      <c r="Q2196" s="156">
        <f>AVERAGE(2.9,3.4)</f>
        <v>3.15</v>
      </c>
      <c r="R2196" s="152">
        <v>20</v>
      </c>
      <c r="S2196" s="146" t="s">
        <v>6363</v>
      </c>
      <c r="W2196" s="5"/>
      <c r="X2196" s="5"/>
      <c r="Y2196" s="172"/>
    </row>
    <row r="2197" spans="1:25" ht="48.6">
      <c r="A2197" s="5">
        <v>2183</v>
      </c>
      <c r="B2197" s="5" t="s">
        <v>6329</v>
      </c>
      <c r="C2197" s="5" t="s">
        <v>6319</v>
      </c>
      <c r="F2197" s="213">
        <v>10.6471</v>
      </c>
      <c r="G2197" s="213">
        <v>46.2149</v>
      </c>
      <c r="H2197" s="147">
        <v>3250</v>
      </c>
      <c r="K2197" s="4" t="s">
        <v>856</v>
      </c>
      <c r="M2197" s="149" t="s">
        <v>6360</v>
      </c>
      <c r="N2197" s="155">
        <v>9.4172626841091081</v>
      </c>
      <c r="O2197" s="168">
        <v>2.4097823794321083</v>
      </c>
      <c r="P2197" s="150">
        <v>22</v>
      </c>
      <c r="Q2197" s="156">
        <f>AVERAGE(3,3.4)</f>
        <v>3.2</v>
      </c>
      <c r="R2197" s="152">
        <v>20</v>
      </c>
      <c r="S2197" s="146" t="s">
        <v>6363</v>
      </c>
      <c r="W2197" s="5"/>
      <c r="X2197" s="5"/>
      <c r="Y2197" s="172"/>
    </row>
    <row r="2198" spans="1:25" ht="32.4">
      <c r="A2198" s="5">
        <v>2184</v>
      </c>
      <c r="B2198" s="5" t="s">
        <v>6330</v>
      </c>
      <c r="C2198" s="5" t="s">
        <v>6320</v>
      </c>
      <c r="F2198" s="213">
        <v>10.667</v>
      </c>
      <c r="G2198" s="213">
        <v>46.216700000000003</v>
      </c>
      <c r="H2198" s="147">
        <v>3558</v>
      </c>
      <c r="K2198" s="4" t="s">
        <v>856</v>
      </c>
      <c r="M2198" s="149" t="s">
        <v>6361</v>
      </c>
      <c r="N2198" s="155">
        <v>13.47082868407827</v>
      </c>
      <c r="O2198" s="168">
        <v>1.4672194943800434</v>
      </c>
      <c r="P2198" s="150">
        <v>20.100000000000001</v>
      </c>
      <c r="Q2198" s="156">
        <f>AVERAGE(3,3.5)</f>
        <v>3.25</v>
      </c>
      <c r="R2198" s="152">
        <v>16</v>
      </c>
      <c r="S2198" s="146" t="s">
        <v>6363</v>
      </c>
      <c r="W2198" s="5"/>
      <c r="X2198" s="5"/>
      <c r="Y2198" s="172"/>
    </row>
    <row r="2199" spans="1:25" ht="32.4">
      <c r="A2199" s="5">
        <v>2185</v>
      </c>
      <c r="B2199" s="5" t="s">
        <v>6331</v>
      </c>
      <c r="C2199" s="5" t="s">
        <v>6321</v>
      </c>
      <c r="F2199" s="213">
        <v>10.529500000000001</v>
      </c>
      <c r="G2199" s="213">
        <v>45.990200000000002</v>
      </c>
      <c r="H2199" s="147">
        <v>1100</v>
      </c>
      <c r="K2199" s="4" t="s">
        <v>856</v>
      </c>
      <c r="M2199" s="149" t="s">
        <v>6362</v>
      </c>
      <c r="N2199" s="155">
        <v>6.6899623255491854</v>
      </c>
      <c r="O2199" s="168">
        <v>0.43535149711999754</v>
      </c>
      <c r="P2199" s="150">
        <v>17.5</v>
      </c>
      <c r="Q2199" s="156">
        <f>AVERAGE(1.8,2)</f>
        <v>1.9</v>
      </c>
      <c r="R2199" s="152">
        <v>22</v>
      </c>
      <c r="S2199" s="146" t="s">
        <v>6363</v>
      </c>
      <c r="W2199" s="5"/>
      <c r="X2199" s="5"/>
      <c r="Y2199" s="172"/>
    </row>
    <row r="2200" spans="1:25" ht="32.4">
      <c r="A2200" s="5">
        <v>2186</v>
      </c>
      <c r="B2200" s="5" t="s">
        <v>6332</v>
      </c>
      <c r="C2200" s="5" t="s">
        <v>6322</v>
      </c>
      <c r="F2200" s="213">
        <v>10.512</v>
      </c>
      <c r="G2200" s="213">
        <v>46.0152</v>
      </c>
      <c r="H2200" s="147">
        <v>1380</v>
      </c>
      <c r="K2200" s="4" t="s">
        <v>856</v>
      </c>
      <c r="M2200" s="149" t="s">
        <v>6362</v>
      </c>
      <c r="N2200" s="155">
        <v>6.1452069441351824</v>
      </c>
      <c r="O2200" s="168">
        <v>0.2416469219697199</v>
      </c>
      <c r="P2200" s="150">
        <v>15.7</v>
      </c>
      <c r="Q2200" s="156">
        <f>AVERAGE(1.9,2.2)</f>
        <v>2.0499999999999998</v>
      </c>
      <c r="R2200" s="152">
        <v>20</v>
      </c>
      <c r="S2200" s="146" t="s">
        <v>6363</v>
      </c>
      <c r="W2200" s="5"/>
      <c r="X2200" s="5"/>
      <c r="Y2200" s="172"/>
    </row>
    <row r="2201" spans="1:25" ht="32.4">
      <c r="A2201" s="5">
        <v>2187</v>
      </c>
      <c r="B2201" s="5" t="s">
        <v>6333</v>
      </c>
      <c r="C2201" s="5" t="s">
        <v>6323</v>
      </c>
      <c r="F2201" s="213">
        <v>10.5053</v>
      </c>
      <c r="G2201" s="213">
        <v>46.040900000000001</v>
      </c>
      <c r="H2201" s="147">
        <v>1800</v>
      </c>
      <c r="K2201" s="4" t="s">
        <v>856</v>
      </c>
      <c r="M2201" s="149" t="s">
        <v>6362</v>
      </c>
      <c r="N2201" s="155">
        <v>6.4628356774065105</v>
      </c>
      <c r="O2201" s="168">
        <v>0.3976858591609887</v>
      </c>
      <c r="P2201" s="150">
        <v>14.6</v>
      </c>
      <c r="Q2201" s="156">
        <f>AVERAGE(1.4,1.5)</f>
        <v>1.45</v>
      </c>
      <c r="R2201" s="152">
        <v>22</v>
      </c>
      <c r="S2201" s="146" t="s">
        <v>6363</v>
      </c>
      <c r="W2201" s="5"/>
      <c r="X2201" s="5"/>
      <c r="Y2201" s="172"/>
    </row>
    <row r="2202" spans="1:25" ht="32.4">
      <c r="A2202" s="5">
        <v>2188</v>
      </c>
      <c r="B2202" s="5" t="s">
        <v>6334</v>
      </c>
      <c r="C2202" s="5" t="s">
        <v>6324</v>
      </c>
      <c r="F2202" s="213">
        <v>10.4854</v>
      </c>
      <c r="G2202" s="213">
        <v>46.038400000000003</v>
      </c>
      <c r="H2202" s="147">
        <v>2320</v>
      </c>
      <c r="K2202" s="4" t="s">
        <v>856</v>
      </c>
      <c r="M2202" s="149" t="s">
        <v>6362</v>
      </c>
      <c r="N2202" s="155">
        <v>9.3844687126741864</v>
      </c>
      <c r="O2202" s="168">
        <v>0.51274145539193039</v>
      </c>
      <c r="P2202" s="150">
        <v>16.3</v>
      </c>
      <c r="Q2202" s="156">
        <f>AVERAGE(1.4,1.5)</f>
        <v>1.45</v>
      </c>
      <c r="R2202" s="152">
        <v>21</v>
      </c>
      <c r="S2202" s="146" t="s">
        <v>6363</v>
      </c>
      <c r="W2202" s="5"/>
      <c r="X2202" s="5"/>
      <c r="Y2202" s="172"/>
    </row>
    <row r="2203" spans="1:25" ht="32.4">
      <c r="A2203" s="5">
        <v>2189</v>
      </c>
      <c r="B2203" s="5" t="s">
        <v>6335</v>
      </c>
      <c r="C2203" s="5" t="s">
        <v>6325</v>
      </c>
      <c r="F2203" s="213">
        <v>10.4834</v>
      </c>
      <c r="G2203" s="213">
        <v>46.021700000000003</v>
      </c>
      <c r="H2203" s="147">
        <v>2889</v>
      </c>
      <c r="K2203" s="4" t="s">
        <v>856</v>
      </c>
      <c r="M2203" s="149" t="s">
        <v>6362</v>
      </c>
      <c r="N2203" s="155">
        <v>7.2785331101085005</v>
      </c>
      <c r="O2203" s="168">
        <v>0.65317510962906156</v>
      </c>
      <c r="P2203" s="150">
        <v>18.399999999999999</v>
      </c>
      <c r="Q2203" s="156">
        <f>AVERAGE(2,2.2)</f>
        <v>2.1</v>
      </c>
      <c r="R2203" s="152">
        <v>20</v>
      </c>
      <c r="S2203" s="146" t="s">
        <v>6363</v>
      </c>
      <c r="W2203" s="5"/>
      <c r="X2203" s="5"/>
      <c r="Y2203" s="172"/>
    </row>
    <row r="2204" spans="1:25" ht="18">
      <c r="A2204" s="5">
        <v>2190</v>
      </c>
      <c r="B2204" s="5" t="s">
        <v>6336</v>
      </c>
      <c r="C2204" s="166" t="s">
        <v>6364</v>
      </c>
      <c r="F2204" s="214">
        <v>10.808400000000001</v>
      </c>
      <c r="G2204" s="214">
        <v>46.185299999999998</v>
      </c>
      <c r="H2204" s="157">
        <v>1620</v>
      </c>
      <c r="K2204" s="4" t="s">
        <v>6644</v>
      </c>
      <c r="N2204" s="155">
        <v>8.4860603939597006</v>
      </c>
      <c r="O2204" s="158">
        <v>0.24694963848218529</v>
      </c>
      <c r="S2204" s="146" t="s">
        <v>6363</v>
      </c>
      <c r="W2204" s="5"/>
      <c r="X2204" s="5"/>
      <c r="Y2204" s="172"/>
    </row>
    <row r="2205" spans="1:25" ht="18">
      <c r="A2205" s="5">
        <v>2191</v>
      </c>
      <c r="B2205" s="5" t="s">
        <v>6337</v>
      </c>
      <c r="C2205" s="166" t="s">
        <v>6365</v>
      </c>
      <c r="F2205" s="214">
        <v>10.378270000000001</v>
      </c>
      <c r="G2205" s="214">
        <v>45.836370000000002</v>
      </c>
      <c r="H2205" s="157">
        <v>1935</v>
      </c>
      <c r="K2205" s="4" t="s">
        <v>6644</v>
      </c>
      <c r="N2205" s="155">
        <v>16.901758393712612</v>
      </c>
      <c r="O2205" s="158">
        <v>1.7606096956477413</v>
      </c>
      <c r="S2205" s="146" t="s">
        <v>6363</v>
      </c>
      <c r="W2205" s="5"/>
      <c r="X2205" s="5"/>
      <c r="Y2205" s="172"/>
    </row>
    <row r="2206" spans="1:25" ht="18">
      <c r="A2206" s="5">
        <v>2192</v>
      </c>
      <c r="B2206" s="5" t="s">
        <v>6338</v>
      </c>
      <c r="C2206" s="166" t="s">
        <v>6366</v>
      </c>
      <c r="F2206" s="214">
        <v>10.366400000000001</v>
      </c>
      <c r="G2206" s="214">
        <v>45.844569999999997</v>
      </c>
      <c r="H2206" s="157">
        <v>2001</v>
      </c>
      <c r="K2206" s="4" t="s">
        <v>6644</v>
      </c>
      <c r="N2206" s="155">
        <v>16.473852198872688</v>
      </c>
      <c r="O2206" s="158">
        <v>4.8076098065963357</v>
      </c>
      <c r="S2206" s="146" t="s">
        <v>6363</v>
      </c>
      <c r="W2206" s="5"/>
      <c r="X2206" s="5"/>
      <c r="Y2206" s="172"/>
    </row>
    <row r="2207" spans="1:25" ht="18">
      <c r="A2207" s="5">
        <v>2193</v>
      </c>
      <c r="B2207" s="5" t="s">
        <v>6339</v>
      </c>
      <c r="C2207" s="166" t="s">
        <v>6367</v>
      </c>
      <c r="F2207" s="214">
        <v>10.415725999999999</v>
      </c>
      <c r="G2207" s="214">
        <v>45.811492999999999</v>
      </c>
      <c r="H2207" s="157">
        <v>1990</v>
      </c>
      <c r="K2207" s="4" t="s">
        <v>6644</v>
      </c>
      <c r="N2207" s="155">
        <v>13.527311375801071</v>
      </c>
      <c r="O2207" s="158">
        <v>1.7154207624501085</v>
      </c>
      <c r="S2207" s="146" t="s">
        <v>6363</v>
      </c>
      <c r="W2207" s="5"/>
      <c r="X2207" s="5"/>
      <c r="Y2207" s="172"/>
    </row>
    <row r="2208" spans="1:25" ht="18">
      <c r="A2208" s="5">
        <v>2194</v>
      </c>
      <c r="B2208" s="5" t="s">
        <v>6340</v>
      </c>
      <c r="C2208" s="166" t="s">
        <v>6368</v>
      </c>
      <c r="F2208" s="214">
        <v>10.747719999999999</v>
      </c>
      <c r="G2208" s="214">
        <v>46.171439999999997</v>
      </c>
      <c r="H2208" s="157">
        <v>793</v>
      </c>
      <c r="K2208" s="4" t="s">
        <v>6644</v>
      </c>
      <c r="N2208" s="155">
        <v>6.0063090106167127</v>
      </c>
      <c r="O2208" s="158">
        <v>0.86680297950896468</v>
      </c>
      <c r="S2208" s="146" t="s">
        <v>6363</v>
      </c>
      <c r="W2208" s="5"/>
      <c r="X2208" s="5"/>
      <c r="Y2208" s="172"/>
    </row>
    <row r="2209" spans="1:25" ht="18">
      <c r="A2209" s="5">
        <v>2195</v>
      </c>
      <c r="B2209" s="5" t="s">
        <v>6341</v>
      </c>
      <c r="C2209" s="166" t="s">
        <v>6369</v>
      </c>
      <c r="F2209" s="214">
        <v>10.69215</v>
      </c>
      <c r="G2209" s="214">
        <v>46.1648</v>
      </c>
      <c r="H2209" s="157">
        <v>1028</v>
      </c>
      <c r="K2209" s="4" t="s">
        <v>6644</v>
      </c>
      <c r="N2209" s="155">
        <v>7.1178521750042476</v>
      </c>
      <c r="O2209" s="158">
        <v>0.32909386832489673</v>
      </c>
      <c r="S2209" s="146" t="s">
        <v>6363</v>
      </c>
      <c r="W2209" s="5"/>
      <c r="X2209" s="5"/>
      <c r="Y2209" s="172"/>
    </row>
    <row r="2210" spans="1:25" ht="18">
      <c r="A2210" s="5">
        <v>2196</v>
      </c>
      <c r="B2210" s="5" t="s">
        <v>6342</v>
      </c>
      <c r="C2210" s="166" t="s">
        <v>6370</v>
      </c>
      <c r="F2210" s="214">
        <v>10.640029999999999</v>
      </c>
      <c r="G2210" s="214">
        <v>46.174810000000001</v>
      </c>
      <c r="H2210" s="157">
        <v>1358</v>
      </c>
      <c r="K2210" s="4" t="s">
        <v>6644</v>
      </c>
      <c r="N2210" s="155">
        <v>6.7043700950457641</v>
      </c>
      <c r="O2210" s="158">
        <v>0.5024494464463054</v>
      </c>
      <c r="S2210" s="146" t="s">
        <v>6363</v>
      </c>
      <c r="W2210" s="5"/>
      <c r="X2210" s="5"/>
      <c r="Y2210" s="172"/>
    </row>
    <row r="2211" spans="1:25" ht="18">
      <c r="A2211" s="5">
        <v>2197</v>
      </c>
      <c r="B2211" s="5" t="s">
        <v>6343</v>
      </c>
      <c r="C2211" s="166" t="s">
        <v>6371</v>
      </c>
      <c r="F2211" s="214">
        <v>10.5861</v>
      </c>
      <c r="G2211" s="214">
        <v>46.193579999999997</v>
      </c>
      <c r="H2211" s="157">
        <v>1737</v>
      </c>
      <c r="K2211" s="4" t="s">
        <v>6644</v>
      </c>
      <c r="N2211" s="155">
        <v>6.1585843918170893</v>
      </c>
      <c r="O2211" s="158">
        <v>0.19481107592128791</v>
      </c>
      <c r="S2211" s="146" t="s">
        <v>6363</v>
      </c>
      <c r="W2211" s="5"/>
      <c r="X2211" s="5"/>
      <c r="Y2211" s="172"/>
    </row>
    <row r="2212" spans="1:25" ht="18">
      <c r="A2212" s="5">
        <v>2198</v>
      </c>
      <c r="B2212" s="5" t="s">
        <v>6344</v>
      </c>
      <c r="C2212" s="166" t="s">
        <v>6372</v>
      </c>
      <c r="F2212" s="214">
        <v>10.58545</v>
      </c>
      <c r="G2212" s="214">
        <v>46.179949999999998</v>
      </c>
      <c r="H2212" s="157">
        <v>2065</v>
      </c>
      <c r="K2212" s="4" t="s">
        <v>6644</v>
      </c>
      <c r="N2212" s="155">
        <v>7.5337919642078051</v>
      </c>
      <c r="O2212" s="158">
        <v>1.5720234544152825</v>
      </c>
      <c r="S2212" s="146" t="s">
        <v>6363</v>
      </c>
      <c r="W2212" s="5"/>
      <c r="X2212" s="5"/>
      <c r="Y2212" s="172"/>
    </row>
    <row r="2213" spans="1:25" ht="18">
      <c r="A2213" s="5">
        <v>2199</v>
      </c>
      <c r="B2213" s="5" t="s">
        <v>6345</v>
      </c>
      <c r="C2213" s="167" t="s">
        <v>6373</v>
      </c>
      <c r="F2213" s="213">
        <v>10.56062</v>
      </c>
      <c r="G2213" s="213">
        <v>46.162500000000001</v>
      </c>
      <c r="H2213" s="148">
        <v>3287</v>
      </c>
      <c r="K2213" s="4" t="s">
        <v>6644</v>
      </c>
      <c r="N2213" s="155">
        <v>13.81101019287614</v>
      </c>
      <c r="O2213" s="154">
        <v>0.53061861500324914</v>
      </c>
      <c r="S2213" s="146" t="s">
        <v>6363</v>
      </c>
      <c r="W2213" s="5"/>
      <c r="X2213" s="5"/>
      <c r="Y2213" s="172"/>
    </row>
    <row r="2214" spans="1:25" ht="18">
      <c r="A2214" s="5">
        <v>2200</v>
      </c>
      <c r="B2214" s="5" t="s">
        <v>6346</v>
      </c>
      <c r="C2214" s="166" t="s">
        <v>6374</v>
      </c>
      <c r="F2214" s="214">
        <v>10.604520000000001</v>
      </c>
      <c r="G2214" s="214">
        <v>45.947279999999999</v>
      </c>
      <c r="H2214" s="157">
        <v>722</v>
      </c>
      <c r="K2214" s="4" t="s">
        <v>6644</v>
      </c>
      <c r="N2214" s="155">
        <v>7.2159255072620834</v>
      </c>
      <c r="O2214" s="158">
        <v>0.83276606726976454</v>
      </c>
      <c r="S2214" s="146" t="s">
        <v>6363</v>
      </c>
      <c r="W2214" s="5"/>
      <c r="X2214" s="5"/>
      <c r="Y2214" s="172"/>
    </row>
    <row r="2215" spans="1:25" ht="18">
      <c r="A2215" s="5">
        <v>2201</v>
      </c>
      <c r="B2215" s="5" t="s">
        <v>6347</v>
      </c>
      <c r="C2215" s="166" t="s">
        <v>6375</v>
      </c>
      <c r="F2215" s="214">
        <v>10.53093</v>
      </c>
      <c r="G2215" s="214">
        <v>45.988689999999998</v>
      </c>
      <c r="H2215" s="157">
        <v>1040</v>
      </c>
      <c r="K2215" s="4" t="s">
        <v>6644</v>
      </c>
      <c r="N2215" s="155">
        <v>6.5520278415668569</v>
      </c>
      <c r="O2215" s="158">
        <v>0.37562932752566053</v>
      </c>
      <c r="S2215" s="146" t="s">
        <v>6363</v>
      </c>
      <c r="W2215" s="5"/>
      <c r="X2215" s="5"/>
      <c r="Y2215" s="172"/>
    </row>
    <row r="2216" spans="1:25" ht="18">
      <c r="A2216" s="5">
        <v>2202</v>
      </c>
      <c r="B2216" s="5" t="s">
        <v>6348</v>
      </c>
      <c r="C2216" s="166" t="s">
        <v>6376</v>
      </c>
      <c r="F2216" s="214">
        <v>10.51234</v>
      </c>
      <c r="G2216" s="214">
        <v>46.015970000000003</v>
      </c>
      <c r="H2216" s="157">
        <v>1375</v>
      </c>
      <c r="K2216" s="4" t="s">
        <v>6644</v>
      </c>
      <c r="N2216" s="155">
        <v>6.4178463284672809</v>
      </c>
      <c r="O2216" s="158">
        <v>0.77598687414001921</v>
      </c>
      <c r="S2216" s="146" t="s">
        <v>6363</v>
      </c>
      <c r="W2216" s="5"/>
      <c r="X2216" s="5"/>
      <c r="Y2216" s="172"/>
    </row>
    <row r="2217" spans="1:25" ht="18">
      <c r="A2217" s="5">
        <v>2203</v>
      </c>
      <c r="B2217" s="5" t="s">
        <v>6349</v>
      </c>
      <c r="C2217" s="166" t="s">
        <v>6377</v>
      </c>
      <c r="F2217" s="214">
        <v>10.538320000000001</v>
      </c>
      <c r="G2217" s="214">
        <v>46.069240000000001</v>
      </c>
      <c r="H2217" s="157">
        <v>1792</v>
      </c>
      <c r="K2217" s="4" t="s">
        <v>6644</v>
      </c>
      <c r="N2217" s="155">
        <v>7.6310785466543134</v>
      </c>
      <c r="O2217" s="158">
        <v>0.67879339658625415</v>
      </c>
      <c r="S2217" s="146" t="s">
        <v>6363</v>
      </c>
      <c r="W2217" s="5"/>
      <c r="X2217" s="5"/>
      <c r="Y2217" s="172"/>
    </row>
    <row r="2218" spans="1:25" ht="18">
      <c r="A2218" s="5">
        <v>2204</v>
      </c>
      <c r="B2218" s="5" t="s">
        <v>6350</v>
      </c>
      <c r="C2218" s="166" t="s">
        <v>6378</v>
      </c>
      <c r="F2218" s="214">
        <v>10.564260000000001</v>
      </c>
      <c r="G2218" s="214">
        <v>46.096550000000001</v>
      </c>
      <c r="H2218" s="157">
        <v>2024</v>
      </c>
      <c r="K2218" s="4" t="s">
        <v>6644</v>
      </c>
      <c r="N2218" s="155">
        <v>8.1834722727704374</v>
      </c>
      <c r="O2218" s="158">
        <v>0.14046845471857325</v>
      </c>
      <c r="S2218" s="146" t="s">
        <v>6363</v>
      </c>
      <c r="W2218" s="5"/>
      <c r="X2218" s="5"/>
      <c r="Y2218" s="172"/>
    </row>
    <row r="2219" spans="1:25" ht="18">
      <c r="A2219" s="5">
        <v>2205</v>
      </c>
      <c r="B2219" s="5" t="s">
        <v>6351</v>
      </c>
      <c r="C2219" s="166" t="s">
        <v>6379</v>
      </c>
      <c r="F2219" s="214">
        <v>10.565899999999999</v>
      </c>
      <c r="G2219" s="214">
        <v>46.140909999999998</v>
      </c>
      <c r="H2219" s="157">
        <v>2606</v>
      </c>
      <c r="K2219" s="4" t="s">
        <v>6644</v>
      </c>
      <c r="N2219" s="155">
        <v>11.326113698896805</v>
      </c>
      <c r="O2219" s="158">
        <v>1.386631346345778</v>
      </c>
      <c r="S2219" s="146" t="s">
        <v>6363</v>
      </c>
      <c r="W2219" s="5"/>
      <c r="X2219" s="5"/>
      <c r="Y2219" s="172"/>
    </row>
    <row r="2220" spans="1:25" ht="18">
      <c r="A2220" s="5">
        <v>2206</v>
      </c>
      <c r="B2220" s="5" t="s">
        <v>6352</v>
      </c>
      <c r="C2220" s="166" t="s">
        <v>6380</v>
      </c>
      <c r="F2220" s="214">
        <v>10.565659999999999</v>
      </c>
      <c r="G2220" s="214">
        <v>46.144010000000002</v>
      </c>
      <c r="H2220" s="157">
        <v>2804</v>
      </c>
      <c r="K2220" s="4" t="s">
        <v>6644</v>
      </c>
      <c r="N2220" s="155">
        <v>11.606412324120132</v>
      </c>
      <c r="O2220" s="158">
        <v>2.362094344087502</v>
      </c>
      <c r="S2220" s="146" t="s">
        <v>6363</v>
      </c>
      <c r="W2220" s="5"/>
      <c r="X2220" s="5"/>
      <c r="Y2220" s="172"/>
    </row>
    <row r="2221" spans="1:25" ht="15">
      <c r="A2221" s="5">
        <v>2207</v>
      </c>
      <c r="B2221" s="5" t="s">
        <v>6353</v>
      </c>
      <c r="C2221" s="123" t="s">
        <v>6381</v>
      </c>
      <c r="D2221" s="159">
        <v>425422</v>
      </c>
      <c r="E2221" s="159">
        <v>5129024</v>
      </c>
      <c r="F2221" s="189">
        <v>8.0314245709890173</v>
      </c>
      <c r="G2221" s="179">
        <v>46.31068869481588</v>
      </c>
      <c r="H2221" s="160">
        <v>684</v>
      </c>
      <c r="J2221" s="123" t="s">
        <v>6436</v>
      </c>
      <c r="K2221" s="4" t="s">
        <v>6644</v>
      </c>
      <c r="L2221" s="123" t="s">
        <v>6417</v>
      </c>
      <c r="N2221" s="123">
        <v>11.3</v>
      </c>
      <c r="O2221" s="123">
        <v>1</v>
      </c>
      <c r="P2221" s="123"/>
      <c r="Q2221" s="123"/>
      <c r="R2221" s="123"/>
      <c r="S2221" s="146" t="s">
        <v>6437</v>
      </c>
      <c r="W2221" s="5"/>
      <c r="X2221" s="5"/>
      <c r="Y2221" s="172"/>
    </row>
    <row r="2222" spans="1:25" ht="15">
      <c r="A2222" s="5">
        <v>2208</v>
      </c>
      <c r="B2222" s="5" t="s">
        <v>6354</v>
      </c>
      <c r="C2222" s="123" t="s">
        <v>3012</v>
      </c>
      <c r="D2222" s="159">
        <v>427940</v>
      </c>
      <c r="E2222" s="159">
        <v>5127068</v>
      </c>
      <c r="F2222" s="189">
        <v>8.0644222629093303</v>
      </c>
      <c r="G2222" s="179">
        <v>46.29335973042479</v>
      </c>
      <c r="H2222" s="160">
        <v>682</v>
      </c>
      <c r="J2222" s="123" t="s">
        <v>3014</v>
      </c>
      <c r="K2222" s="4" t="s">
        <v>2038</v>
      </c>
      <c r="L2222" s="123" t="s">
        <v>6417</v>
      </c>
      <c r="N2222" s="123"/>
      <c r="O2222" s="123"/>
      <c r="P2222" s="123">
        <v>6.1</v>
      </c>
      <c r="Q2222" s="123">
        <v>1.2</v>
      </c>
      <c r="R2222" s="123">
        <v>18</v>
      </c>
      <c r="S2222" s="146" t="s">
        <v>6437</v>
      </c>
      <c r="W2222" s="5"/>
      <c r="X2222" s="5"/>
      <c r="Y2222" s="172"/>
    </row>
    <row r="2223" spans="1:25" ht="15">
      <c r="A2223" s="5">
        <v>2209</v>
      </c>
      <c r="B2223" s="5" t="s">
        <v>6355</v>
      </c>
      <c r="C2223" s="123" t="s">
        <v>2520</v>
      </c>
      <c r="D2223" s="159">
        <v>432707</v>
      </c>
      <c r="E2223" s="159">
        <v>5123259</v>
      </c>
      <c r="F2223" s="189">
        <v>8.1268507853388705</v>
      </c>
      <c r="G2223" s="179">
        <v>46.259572887759532</v>
      </c>
      <c r="H2223" s="160">
        <v>675</v>
      </c>
      <c r="J2223" s="123" t="s">
        <v>6432</v>
      </c>
      <c r="K2223" s="4" t="s">
        <v>856</v>
      </c>
      <c r="L2223" s="123" t="s">
        <v>6418</v>
      </c>
      <c r="N2223" s="123">
        <v>3.6</v>
      </c>
      <c r="O2223" s="123">
        <v>1.9</v>
      </c>
      <c r="P2223" s="123">
        <v>7.1</v>
      </c>
      <c r="Q2223" s="123">
        <v>1.2</v>
      </c>
      <c r="R2223" s="123">
        <v>20</v>
      </c>
      <c r="S2223" s="146" t="s">
        <v>6437</v>
      </c>
      <c r="W2223" s="5"/>
      <c r="X2223" s="5"/>
      <c r="Y2223" s="172"/>
    </row>
    <row r="2224" spans="1:25" ht="15">
      <c r="A2224" s="5">
        <v>2210</v>
      </c>
      <c r="B2224" s="5" t="s">
        <v>6356</v>
      </c>
      <c r="C2224" s="123" t="s">
        <v>2521</v>
      </c>
      <c r="D2224" s="159">
        <v>433199</v>
      </c>
      <c r="E2224" s="159">
        <v>5122273</v>
      </c>
      <c r="F2224" s="189">
        <v>8.133373697240053</v>
      </c>
      <c r="G2224" s="179">
        <v>46.250748550151918</v>
      </c>
      <c r="H2224" s="160">
        <v>674</v>
      </c>
      <c r="J2224" s="123" t="s">
        <v>2522</v>
      </c>
      <c r="K2224" s="4" t="s">
        <v>2038</v>
      </c>
      <c r="L2224" s="123" t="s">
        <v>6419</v>
      </c>
      <c r="N2224" s="123"/>
      <c r="O2224" s="123"/>
      <c r="P2224" s="123">
        <v>2.8</v>
      </c>
      <c r="Q2224" s="123">
        <v>0.7</v>
      </c>
      <c r="R2224" s="123">
        <v>20</v>
      </c>
      <c r="S2224" s="146" t="s">
        <v>6437</v>
      </c>
      <c r="W2224" s="5"/>
      <c r="X2224" s="5"/>
      <c r="Y2224" s="172"/>
    </row>
    <row r="2225" spans="1:25" ht="15">
      <c r="A2225" s="5">
        <v>2211</v>
      </c>
      <c r="B2225" s="5" t="s">
        <v>6357</v>
      </c>
      <c r="C2225" s="123" t="s">
        <v>2523</v>
      </c>
      <c r="D2225" s="159">
        <v>434294</v>
      </c>
      <c r="E2225" s="159">
        <v>5120766</v>
      </c>
      <c r="F2225" s="189">
        <v>8.147787831360926</v>
      </c>
      <c r="G2225" s="179">
        <v>46.237293938809245</v>
      </c>
      <c r="H2225" s="160">
        <v>672</v>
      </c>
      <c r="J2225" s="123" t="s">
        <v>2522</v>
      </c>
      <c r="K2225" s="4" t="s">
        <v>856</v>
      </c>
      <c r="L2225" s="123" t="s">
        <v>6419</v>
      </c>
      <c r="N2225" s="123">
        <v>3.1</v>
      </c>
      <c r="O2225" s="123">
        <v>1.3</v>
      </c>
      <c r="P2225" s="123">
        <v>4.4000000000000004</v>
      </c>
      <c r="Q2225" s="123">
        <v>0.7</v>
      </c>
      <c r="R2225" s="123">
        <v>20</v>
      </c>
      <c r="S2225" s="146" t="s">
        <v>6437</v>
      </c>
      <c r="W2225" s="5"/>
      <c r="X2225" s="5"/>
      <c r="Y2225" s="172"/>
    </row>
    <row r="2226" spans="1:25" ht="15">
      <c r="A2226" s="5">
        <v>2212</v>
      </c>
      <c r="B2226" s="5" t="s">
        <v>6358</v>
      </c>
      <c r="C2226" s="123" t="s">
        <v>2524</v>
      </c>
      <c r="D2226" s="123">
        <v>436036</v>
      </c>
      <c r="E2226" s="123">
        <v>5118937</v>
      </c>
      <c r="F2226" s="189">
        <v>8.1706272312823902</v>
      </c>
      <c r="G2226" s="179">
        <v>46.221000923035234</v>
      </c>
      <c r="H2226" s="160">
        <v>670</v>
      </c>
      <c r="J2226" s="123" t="s">
        <v>2522</v>
      </c>
      <c r="K2226" s="4" t="s">
        <v>2038</v>
      </c>
      <c r="L2226" s="123" t="s">
        <v>6419</v>
      </c>
      <c r="N2226" s="123"/>
      <c r="O2226" s="123"/>
      <c r="P2226" s="123">
        <v>3.2</v>
      </c>
      <c r="Q2226" s="123">
        <v>0.5</v>
      </c>
      <c r="R2226" s="123">
        <v>18</v>
      </c>
      <c r="S2226" s="146" t="s">
        <v>6437</v>
      </c>
      <c r="W2226" s="5"/>
      <c r="X2226" s="5"/>
      <c r="Y2226" s="172"/>
    </row>
    <row r="2227" spans="1:25" ht="15">
      <c r="A2227" s="5">
        <v>2213</v>
      </c>
      <c r="B2227" s="5" t="s">
        <v>6359</v>
      </c>
      <c r="C2227" s="123" t="s">
        <v>2525</v>
      </c>
      <c r="D2227" s="159">
        <v>436854</v>
      </c>
      <c r="E2227" s="159">
        <v>5118405</v>
      </c>
      <c r="F2227" s="189">
        <v>8.1813036721670933</v>
      </c>
      <c r="G2227" s="179">
        <v>46.216289882591433</v>
      </c>
      <c r="H2227" s="160">
        <v>668</v>
      </c>
      <c r="J2227" s="123" t="s">
        <v>2522</v>
      </c>
      <c r="K2227" s="4" t="s">
        <v>2038</v>
      </c>
      <c r="L2227" s="123" t="s">
        <v>6419</v>
      </c>
      <c r="N2227" s="123"/>
      <c r="O2227" s="123"/>
      <c r="P2227" s="123">
        <v>3.5</v>
      </c>
      <c r="Q2227" s="123">
        <v>0.7</v>
      </c>
      <c r="R2227" s="123">
        <v>20</v>
      </c>
      <c r="S2227" s="146" t="s">
        <v>6437</v>
      </c>
      <c r="W2227" s="5"/>
      <c r="X2227" s="5"/>
      <c r="Y2227" s="172"/>
    </row>
    <row r="2228" spans="1:25" ht="15">
      <c r="A2228" s="5">
        <v>2214</v>
      </c>
      <c r="B2228" s="5" t="s">
        <v>6387</v>
      </c>
      <c r="C2228" s="123" t="s">
        <v>2517</v>
      </c>
      <c r="D2228" s="159">
        <v>438280</v>
      </c>
      <c r="E2228" s="159">
        <v>5117416</v>
      </c>
      <c r="F2228" s="189">
        <v>8.1999193570865625</v>
      </c>
      <c r="G2228" s="179">
        <v>46.207520673974706</v>
      </c>
      <c r="H2228" s="160">
        <v>665</v>
      </c>
      <c r="J2228" s="123" t="s">
        <v>6432</v>
      </c>
      <c r="K2228" s="4" t="s">
        <v>856</v>
      </c>
      <c r="L2228" s="123" t="s">
        <v>6418</v>
      </c>
      <c r="N2228" s="123">
        <v>0.8</v>
      </c>
      <c r="O2228" s="123">
        <v>0.7</v>
      </c>
      <c r="P2228" s="123">
        <v>6.2</v>
      </c>
      <c r="Q2228" s="123">
        <v>1.4</v>
      </c>
      <c r="R2228" s="123">
        <v>20</v>
      </c>
      <c r="S2228" s="146" t="s">
        <v>6437</v>
      </c>
      <c r="W2228" s="5"/>
      <c r="X2228" s="5"/>
      <c r="Y2228" s="172"/>
    </row>
    <row r="2229" spans="1:25" ht="15">
      <c r="A2229" s="5">
        <v>2215</v>
      </c>
      <c r="B2229" s="5" t="s">
        <v>6388</v>
      </c>
      <c r="C2229" s="123" t="s">
        <v>2512</v>
      </c>
      <c r="D2229" s="159">
        <v>428525</v>
      </c>
      <c r="E2229" s="159">
        <v>5126019</v>
      </c>
      <c r="F2229" s="189">
        <v>8.0721758985311975</v>
      </c>
      <c r="G2229" s="179">
        <v>46.283982001949674</v>
      </c>
      <c r="H2229" s="160">
        <v>664</v>
      </c>
      <c r="J2229" s="123" t="s">
        <v>6433</v>
      </c>
      <c r="K2229" s="4" t="s">
        <v>856</v>
      </c>
      <c r="L2229" s="123" t="s">
        <v>6420</v>
      </c>
      <c r="N2229" s="123">
        <v>2.1</v>
      </c>
      <c r="O2229" s="123">
        <v>1</v>
      </c>
      <c r="P2229" s="123">
        <v>4.9000000000000004</v>
      </c>
      <c r="Q2229" s="123">
        <v>1</v>
      </c>
      <c r="R2229" s="123">
        <v>21</v>
      </c>
      <c r="S2229" s="146" t="s">
        <v>6437</v>
      </c>
      <c r="W2229" s="5"/>
      <c r="X2229" s="5"/>
      <c r="Y2229" s="172"/>
    </row>
    <row r="2230" spans="1:25" ht="15">
      <c r="A2230" s="5">
        <v>2216</v>
      </c>
      <c r="B2230" s="5" t="s">
        <v>6389</v>
      </c>
      <c r="C2230" s="123" t="s">
        <v>2514</v>
      </c>
      <c r="D2230" s="159">
        <v>430102</v>
      </c>
      <c r="E2230" s="159">
        <v>5125346</v>
      </c>
      <c r="F2230" s="189">
        <v>8.0927444318769908</v>
      </c>
      <c r="G2230" s="179">
        <v>46.278090163619396</v>
      </c>
      <c r="H2230" s="160">
        <v>662</v>
      </c>
      <c r="J2230" s="123" t="s">
        <v>6433</v>
      </c>
      <c r="K2230" s="4" t="s">
        <v>856</v>
      </c>
      <c r="L2230" s="123" t="s">
        <v>6420</v>
      </c>
      <c r="N2230" s="123">
        <v>0.8</v>
      </c>
      <c r="O2230" s="123">
        <v>0.2</v>
      </c>
      <c r="P2230" s="123">
        <v>5.7</v>
      </c>
      <c r="Q2230" s="123">
        <v>1.9</v>
      </c>
      <c r="R2230" s="123">
        <v>18</v>
      </c>
      <c r="S2230" s="146" t="s">
        <v>6437</v>
      </c>
      <c r="W2230" s="5"/>
      <c r="X2230" s="5"/>
      <c r="Y2230" s="172"/>
    </row>
    <row r="2231" spans="1:25" ht="15">
      <c r="A2231" s="5">
        <v>2217</v>
      </c>
      <c r="B2231" s="5" t="s">
        <v>6390</v>
      </c>
      <c r="C2231" s="123" t="s">
        <v>2515</v>
      </c>
      <c r="D2231" s="159">
        <v>426177</v>
      </c>
      <c r="E2231" s="159">
        <v>5128529</v>
      </c>
      <c r="F2231" s="189">
        <v>8.0413064428485157</v>
      </c>
      <c r="G2231" s="179">
        <v>46.306317056651984</v>
      </c>
      <c r="H2231" s="160">
        <v>661</v>
      </c>
      <c r="J2231" s="123" t="s">
        <v>6433</v>
      </c>
      <c r="K2231" s="4" t="s">
        <v>2038</v>
      </c>
      <c r="L2231" s="123" t="s">
        <v>6420</v>
      </c>
      <c r="N2231" s="123"/>
      <c r="O2231" s="123"/>
      <c r="P2231" s="123">
        <v>7.2</v>
      </c>
      <c r="Q2231" s="123">
        <v>1.9</v>
      </c>
      <c r="R2231" s="123">
        <v>19</v>
      </c>
      <c r="S2231" s="146" t="s">
        <v>6437</v>
      </c>
      <c r="W2231" s="5"/>
      <c r="X2231" s="5"/>
      <c r="Y2231" s="172"/>
    </row>
    <row r="2232" spans="1:25" ht="15">
      <c r="A2232" s="5">
        <v>2218</v>
      </c>
      <c r="B2232" s="5" t="s">
        <v>6391</v>
      </c>
      <c r="C2232" s="123" t="s">
        <v>6382</v>
      </c>
      <c r="D2232" s="123">
        <v>426638</v>
      </c>
      <c r="E2232" s="159">
        <v>5128117</v>
      </c>
      <c r="F2232" s="189">
        <v>8.0473566372342837</v>
      </c>
      <c r="G2232" s="179">
        <v>46.302659680676626</v>
      </c>
      <c r="H2232" s="160">
        <v>659</v>
      </c>
      <c r="J2232" s="123" t="s">
        <v>2281</v>
      </c>
      <c r="K2232" s="4" t="s">
        <v>6644</v>
      </c>
      <c r="L2232" s="123" t="s">
        <v>6421</v>
      </c>
      <c r="N2232" s="123">
        <v>1.8</v>
      </c>
      <c r="O2232" s="123">
        <v>0.3</v>
      </c>
      <c r="P2232" s="123"/>
      <c r="Q2232" s="123"/>
      <c r="R2232" s="123"/>
      <c r="S2232" s="146" t="s">
        <v>6437</v>
      </c>
      <c r="W2232" s="5"/>
      <c r="X2232" s="5"/>
      <c r="Y2232" s="172"/>
    </row>
    <row r="2233" spans="1:25" ht="15">
      <c r="A2233" s="5">
        <v>2219</v>
      </c>
      <c r="B2233" s="5" t="s">
        <v>6392</v>
      </c>
      <c r="C2233" s="123" t="s">
        <v>2280</v>
      </c>
      <c r="D2233" s="159">
        <v>427120</v>
      </c>
      <c r="E2233" s="159">
        <v>5127682</v>
      </c>
      <c r="F2233" s="189">
        <v>8.0536822326798791</v>
      </c>
      <c r="G2233" s="179">
        <v>46.298797264764644</v>
      </c>
      <c r="H2233" s="160">
        <v>658</v>
      </c>
      <c r="J2233" s="123" t="s">
        <v>2281</v>
      </c>
      <c r="K2233" s="4" t="s">
        <v>856</v>
      </c>
      <c r="L2233" s="123" t="s">
        <v>6421</v>
      </c>
      <c r="N2233" s="123">
        <v>2.2999999999999998</v>
      </c>
      <c r="O2233" s="123">
        <v>0.1</v>
      </c>
      <c r="P2233" s="123">
        <v>5.3</v>
      </c>
      <c r="Q2233" s="123">
        <v>0.7</v>
      </c>
      <c r="R2233" s="123">
        <v>20</v>
      </c>
      <c r="S2233" s="146" t="s">
        <v>6437</v>
      </c>
      <c r="W2233" s="5"/>
      <c r="X2233" s="5"/>
      <c r="Y2233" s="172"/>
    </row>
    <row r="2234" spans="1:25" ht="15">
      <c r="A2234" s="5">
        <v>2220</v>
      </c>
      <c r="B2234" s="5" t="s">
        <v>6393</v>
      </c>
      <c r="C2234" s="123" t="s">
        <v>2282</v>
      </c>
      <c r="D2234" s="159">
        <v>427863</v>
      </c>
      <c r="E2234" s="159">
        <v>5127025</v>
      </c>
      <c r="F2234" s="189">
        <v>8.0634292798389264</v>
      </c>
      <c r="G2234" s="179">
        <v>46.292964600432178</v>
      </c>
      <c r="H2234" s="160">
        <v>655</v>
      </c>
      <c r="J2234" s="123" t="s">
        <v>2281</v>
      </c>
      <c r="K2234" s="4" t="s">
        <v>856</v>
      </c>
      <c r="L2234" s="123" t="s">
        <v>6421</v>
      </c>
      <c r="N2234" s="123">
        <v>2</v>
      </c>
      <c r="O2234" s="123">
        <v>0.1</v>
      </c>
      <c r="P2234" s="123">
        <v>4.5999999999999996</v>
      </c>
      <c r="Q2234" s="123">
        <v>0.9</v>
      </c>
      <c r="R2234" s="123">
        <v>20</v>
      </c>
      <c r="S2234" s="146" t="s">
        <v>6437</v>
      </c>
      <c r="W2234" s="5"/>
      <c r="X2234" s="5"/>
      <c r="Y2234" s="172"/>
    </row>
    <row r="2235" spans="1:25" ht="15">
      <c r="A2235" s="5">
        <v>2221</v>
      </c>
      <c r="B2235" s="5" t="s">
        <v>6394</v>
      </c>
      <c r="C2235" s="123" t="s">
        <v>2283</v>
      </c>
      <c r="D2235" s="159">
        <v>428689</v>
      </c>
      <c r="E2235" s="159">
        <v>5126281</v>
      </c>
      <c r="F2235" s="189">
        <v>8.0742647999892121</v>
      </c>
      <c r="G2235" s="179">
        <v>46.286356926435595</v>
      </c>
      <c r="H2235" s="160">
        <v>651</v>
      </c>
      <c r="J2235" s="123" t="s">
        <v>2281</v>
      </c>
      <c r="K2235" s="4" t="s">
        <v>856</v>
      </c>
      <c r="L2235" s="123" t="s">
        <v>6421</v>
      </c>
      <c r="N2235" s="123">
        <v>1.7</v>
      </c>
      <c r="O2235" s="123">
        <v>0.1</v>
      </c>
      <c r="P2235" s="123">
        <v>5.5</v>
      </c>
      <c r="Q2235" s="123">
        <v>1.2</v>
      </c>
      <c r="R2235" s="123">
        <v>30</v>
      </c>
      <c r="S2235" s="146" t="s">
        <v>6437</v>
      </c>
      <c r="W2235" s="5"/>
      <c r="X2235" s="5"/>
      <c r="Y2235" s="172"/>
    </row>
    <row r="2236" spans="1:25" ht="15">
      <c r="A2236" s="5">
        <v>2222</v>
      </c>
      <c r="B2236" s="5" t="s">
        <v>6395</v>
      </c>
      <c r="C2236" s="123" t="s">
        <v>2284</v>
      </c>
      <c r="D2236" s="123">
        <v>429186</v>
      </c>
      <c r="E2236" s="159">
        <v>5125822</v>
      </c>
      <c r="F2236" s="189">
        <v>8.0807849299806769</v>
      </c>
      <c r="G2236" s="179">
        <v>46.282278577784524</v>
      </c>
      <c r="H2236" s="160">
        <v>650</v>
      </c>
      <c r="J2236" s="123" t="s">
        <v>2281</v>
      </c>
      <c r="K2236" s="4" t="s">
        <v>856</v>
      </c>
      <c r="L2236" s="123" t="s">
        <v>6422</v>
      </c>
      <c r="N2236" s="123">
        <v>1.7</v>
      </c>
      <c r="O2236" s="123">
        <v>0.6</v>
      </c>
      <c r="P2236" s="123">
        <v>6.7</v>
      </c>
      <c r="Q2236" s="123">
        <v>1.5</v>
      </c>
      <c r="R2236" s="123">
        <v>19</v>
      </c>
      <c r="S2236" s="146" t="s">
        <v>6437</v>
      </c>
      <c r="W2236" s="5"/>
      <c r="X2236" s="5"/>
      <c r="Y2236" s="172"/>
    </row>
    <row r="2237" spans="1:25" ht="15">
      <c r="A2237" s="5">
        <v>2223</v>
      </c>
      <c r="B2237" s="5" t="s">
        <v>6396</v>
      </c>
      <c r="C2237" s="123" t="s">
        <v>2285</v>
      </c>
      <c r="D2237" s="159">
        <v>429594</v>
      </c>
      <c r="E2237" s="159">
        <v>5125450</v>
      </c>
      <c r="F2237" s="189">
        <v>8.0861360299255427</v>
      </c>
      <c r="G2237" s="179">
        <v>46.278973508975973</v>
      </c>
      <c r="H2237" s="160">
        <v>648</v>
      </c>
      <c r="J2237" s="123" t="s">
        <v>2281</v>
      </c>
      <c r="K2237" s="4" t="s">
        <v>856</v>
      </c>
      <c r="L2237" s="123" t="s">
        <v>6422</v>
      </c>
      <c r="N2237" s="123">
        <v>2</v>
      </c>
      <c r="O2237" s="123">
        <v>1.2</v>
      </c>
      <c r="P2237" s="123">
        <v>4.4000000000000004</v>
      </c>
      <c r="Q2237" s="123">
        <v>0.9</v>
      </c>
      <c r="R2237" s="123">
        <v>20</v>
      </c>
      <c r="S2237" s="146" t="s">
        <v>6437</v>
      </c>
      <c r="W2237" s="5"/>
      <c r="X2237" s="5"/>
      <c r="Y2237" s="172"/>
    </row>
    <row r="2238" spans="1:25" ht="15">
      <c r="A2238" s="5">
        <v>2224</v>
      </c>
      <c r="B2238" s="5" t="s">
        <v>6397</v>
      </c>
      <c r="C2238" s="123" t="s">
        <v>2286</v>
      </c>
      <c r="D2238" s="159">
        <v>429966</v>
      </c>
      <c r="E2238" s="159">
        <v>5125122</v>
      </c>
      <c r="F2238" s="189">
        <v>8.0910127507233351</v>
      </c>
      <c r="G2238" s="179">
        <v>46.276060414160085</v>
      </c>
      <c r="H2238" s="160">
        <v>645</v>
      </c>
      <c r="J2238" s="123" t="s">
        <v>6434</v>
      </c>
      <c r="K2238" s="4" t="s">
        <v>856</v>
      </c>
      <c r="L2238" s="123" t="s">
        <v>6423</v>
      </c>
      <c r="N2238" s="123">
        <v>3.1</v>
      </c>
      <c r="O2238" s="123">
        <v>0.7</v>
      </c>
      <c r="P2238" s="123">
        <v>4.4000000000000004</v>
      </c>
      <c r="Q2238" s="123">
        <v>1</v>
      </c>
      <c r="R2238" s="123">
        <v>21</v>
      </c>
      <c r="S2238" s="146" t="s">
        <v>6437</v>
      </c>
      <c r="W2238" s="5"/>
      <c r="X2238" s="5"/>
      <c r="Y2238" s="172"/>
    </row>
    <row r="2239" spans="1:25" ht="15">
      <c r="A2239" s="5">
        <v>2225</v>
      </c>
      <c r="B2239" s="5" t="s">
        <v>6398</v>
      </c>
      <c r="C2239" s="123" t="s">
        <v>2287</v>
      </c>
      <c r="D2239" s="159">
        <v>430351</v>
      </c>
      <c r="E2239" s="159">
        <v>5124760</v>
      </c>
      <c r="F2239" s="189">
        <v>8.0960626857931199</v>
      </c>
      <c r="G2239" s="179">
        <v>46.272842481413754</v>
      </c>
      <c r="H2239" s="160">
        <v>643</v>
      </c>
      <c r="J2239" s="123" t="s">
        <v>6434</v>
      </c>
      <c r="K2239" s="4" t="s">
        <v>856</v>
      </c>
      <c r="L2239" s="123" t="s">
        <v>6423</v>
      </c>
      <c r="N2239" s="123">
        <v>2.1</v>
      </c>
      <c r="O2239" s="123">
        <v>0.4</v>
      </c>
      <c r="P2239" s="123">
        <v>6.1</v>
      </c>
      <c r="Q2239" s="123">
        <v>1.4</v>
      </c>
      <c r="R2239" s="123">
        <v>18</v>
      </c>
      <c r="S2239" s="146" t="s">
        <v>6437</v>
      </c>
      <c r="W2239" s="5"/>
      <c r="X2239" s="5"/>
      <c r="Y2239" s="172"/>
    </row>
    <row r="2240" spans="1:25" ht="15">
      <c r="A2240" s="5">
        <v>2226</v>
      </c>
      <c r="B2240" s="5" t="s">
        <v>6399</v>
      </c>
      <c r="C2240" s="123" t="s">
        <v>6383</v>
      </c>
      <c r="D2240" s="159">
        <v>430787</v>
      </c>
      <c r="E2240" s="159">
        <v>5124364</v>
      </c>
      <c r="F2240" s="189">
        <v>8.1017788089017877</v>
      </c>
      <c r="G2240" s="179">
        <v>46.269323562754956</v>
      </c>
      <c r="H2240" s="160">
        <v>641</v>
      </c>
      <c r="J2240" s="123" t="s">
        <v>6434</v>
      </c>
      <c r="K2240" s="4" t="s">
        <v>6644</v>
      </c>
      <c r="L2240" s="123" t="s">
        <v>6423</v>
      </c>
      <c r="N2240" s="123">
        <v>1.7</v>
      </c>
      <c r="O2240" s="123">
        <v>0.9</v>
      </c>
      <c r="P2240" s="123"/>
      <c r="Q2240" s="123"/>
      <c r="R2240" s="123"/>
      <c r="S2240" s="146" t="s">
        <v>6437</v>
      </c>
      <c r="W2240" s="5"/>
      <c r="X2240" s="5"/>
      <c r="Y2240" s="172"/>
    </row>
    <row r="2241" spans="1:25" ht="15">
      <c r="A2241" s="5">
        <v>2227</v>
      </c>
      <c r="B2241" s="5" t="s">
        <v>6400</v>
      </c>
      <c r="C2241" s="123" t="s">
        <v>2288</v>
      </c>
      <c r="D2241" s="159">
        <v>431154</v>
      </c>
      <c r="E2241" s="159">
        <v>5124040</v>
      </c>
      <c r="F2241" s="189">
        <v>8.1065883856331293</v>
      </c>
      <c r="G2241" s="179">
        <v>46.266445271233522</v>
      </c>
      <c r="H2241" s="160">
        <v>639</v>
      </c>
      <c r="J2241" s="123" t="s">
        <v>6434</v>
      </c>
      <c r="K2241" s="4" t="s">
        <v>856</v>
      </c>
      <c r="L2241" s="123" t="s">
        <v>6423</v>
      </c>
      <c r="N2241" s="123">
        <v>1.3</v>
      </c>
      <c r="O2241" s="123">
        <v>0.3</v>
      </c>
      <c r="P2241" s="123">
        <v>6.3</v>
      </c>
      <c r="Q2241" s="123">
        <v>1.1000000000000001</v>
      </c>
      <c r="R2241" s="123">
        <v>22</v>
      </c>
      <c r="S2241" s="146" t="s">
        <v>6437</v>
      </c>
      <c r="W2241" s="5"/>
      <c r="X2241" s="5"/>
      <c r="Y2241" s="172"/>
    </row>
    <row r="2242" spans="1:25" ht="15">
      <c r="A2242" s="5">
        <v>2228</v>
      </c>
      <c r="B2242" s="5" t="s">
        <v>6401</v>
      </c>
      <c r="C2242" s="123" t="s">
        <v>2289</v>
      </c>
      <c r="D2242" s="159">
        <v>431529</v>
      </c>
      <c r="E2242" s="159">
        <v>5123688</v>
      </c>
      <c r="F2242" s="189">
        <v>8.1115053279391152</v>
      </c>
      <c r="G2242" s="179">
        <v>46.263315611501717</v>
      </c>
      <c r="H2242" s="160">
        <v>638</v>
      </c>
      <c r="J2242" s="123" t="s">
        <v>6434</v>
      </c>
      <c r="K2242" s="4" t="s">
        <v>856</v>
      </c>
      <c r="L2242" s="123" t="s">
        <v>6424</v>
      </c>
      <c r="N2242" s="123">
        <v>2.7</v>
      </c>
      <c r="O2242" s="123">
        <v>0.4</v>
      </c>
      <c r="P2242" s="123">
        <v>3.9</v>
      </c>
      <c r="Q2242" s="123">
        <v>0.7</v>
      </c>
      <c r="R2242" s="123">
        <v>18</v>
      </c>
      <c r="S2242" s="146" t="s">
        <v>6437</v>
      </c>
      <c r="W2242" s="5"/>
      <c r="X2242" s="5"/>
      <c r="Y2242" s="172"/>
    </row>
    <row r="2243" spans="1:25" ht="15">
      <c r="A2243" s="5">
        <v>2229</v>
      </c>
      <c r="B2243" s="5" t="s">
        <v>6402</v>
      </c>
      <c r="C2243" s="123" t="s">
        <v>2290</v>
      </c>
      <c r="D2243" s="159">
        <v>431901</v>
      </c>
      <c r="E2243" s="159">
        <v>5123345</v>
      </c>
      <c r="F2243" s="189">
        <v>8.1163814882388419</v>
      </c>
      <c r="G2243" s="179">
        <v>46.260266423255622</v>
      </c>
      <c r="H2243" s="160">
        <v>636</v>
      </c>
      <c r="J2243" s="123" t="s">
        <v>6434</v>
      </c>
      <c r="K2243" s="4" t="s">
        <v>856</v>
      </c>
      <c r="L2243" s="123" t="s">
        <v>6424</v>
      </c>
      <c r="N2243" s="123">
        <v>2.2999999999999998</v>
      </c>
      <c r="O2243" s="123">
        <v>0.4</v>
      </c>
      <c r="P2243" s="123">
        <v>5.0999999999999996</v>
      </c>
      <c r="Q2243" s="123">
        <v>1</v>
      </c>
      <c r="R2243" s="123">
        <v>20</v>
      </c>
      <c r="S2243" s="146" t="s">
        <v>6437</v>
      </c>
      <c r="W2243" s="5"/>
      <c r="X2243" s="5"/>
      <c r="Y2243" s="172"/>
    </row>
    <row r="2244" spans="1:25" ht="15">
      <c r="A2244" s="5">
        <v>2230</v>
      </c>
      <c r="B2244" s="5" t="s">
        <v>6403</v>
      </c>
      <c r="C2244" s="123" t="s">
        <v>2291</v>
      </c>
      <c r="D2244" s="159">
        <v>432328</v>
      </c>
      <c r="E2244" s="159">
        <v>5122987</v>
      </c>
      <c r="F2244" s="189">
        <v>8.1219727907858665</v>
      </c>
      <c r="G2244" s="179">
        <v>46.257087522128629</v>
      </c>
      <c r="H2244" s="160">
        <v>634</v>
      </c>
      <c r="J2244" s="123" t="s">
        <v>6434</v>
      </c>
      <c r="K2244" s="4" t="s">
        <v>856</v>
      </c>
      <c r="L2244" s="123" t="s">
        <v>6424</v>
      </c>
      <c r="N2244" s="123">
        <v>1.8</v>
      </c>
      <c r="O2244" s="123">
        <v>0.7</v>
      </c>
      <c r="P2244" s="123">
        <v>5.0999999999999996</v>
      </c>
      <c r="Q2244" s="123">
        <v>1</v>
      </c>
      <c r="R2244" s="123">
        <v>21</v>
      </c>
      <c r="S2244" s="146" t="s">
        <v>6437</v>
      </c>
      <c r="W2244" s="5"/>
      <c r="X2244" s="5"/>
      <c r="Y2244" s="172"/>
    </row>
    <row r="2245" spans="1:25" ht="15">
      <c r="A2245" s="5">
        <v>2231</v>
      </c>
      <c r="B2245" s="5" t="s">
        <v>6404</v>
      </c>
      <c r="C2245" s="123" t="s">
        <v>6384</v>
      </c>
      <c r="D2245" s="159">
        <v>433112</v>
      </c>
      <c r="E2245" s="159">
        <v>5122248</v>
      </c>
      <c r="F2245" s="189">
        <v>8.1322487037400393</v>
      </c>
      <c r="G2245" s="179">
        <v>46.250515014281007</v>
      </c>
      <c r="H2245" s="161">
        <v>1520</v>
      </c>
      <c r="J2245" s="123" t="s">
        <v>2522</v>
      </c>
      <c r="K2245" s="4" t="s">
        <v>6644</v>
      </c>
      <c r="L2245" s="123" t="s">
        <v>6425</v>
      </c>
      <c r="N2245" s="123">
        <v>5.6</v>
      </c>
      <c r="O2245" s="123">
        <v>1.3</v>
      </c>
      <c r="P2245" s="123"/>
      <c r="Q2245" s="123"/>
      <c r="R2245" s="123"/>
      <c r="S2245" s="146" t="s">
        <v>6437</v>
      </c>
      <c r="W2245" s="5"/>
      <c r="X2245" s="5"/>
      <c r="Y2245" s="172"/>
    </row>
    <row r="2246" spans="1:25" ht="15">
      <c r="A2246" s="5">
        <v>2232</v>
      </c>
      <c r="B2246" s="5" t="s">
        <v>6405</v>
      </c>
      <c r="C2246" s="123" t="s">
        <v>2292</v>
      </c>
      <c r="D2246" s="123">
        <v>433474</v>
      </c>
      <c r="E2246" s="159">
        <v>5121911</v>
      </c>
      <c r="F2246" s="189">
        <v>8.1369920255398647</v>
      </c>
      <c r="G2246" s="179">
        <v>46.247517932044801</v>
      </c>
      <c r="H2246" s="161">
        <v>1889</v>
      </c>
      <c r="J2246" s="123" t="s">
        <v>2522</v>
      </c>
      <c r="K2246" s="4" t="s">
        <v>856</v>
      </c>
      <c r="L2246" s="123" t="s">
        <v>6426</v>
      </c>
      <c r="N2246" s="123">
        <v>1.4</v>
      </c>
      <c r="O2246" s="123">
        <v>4.3</v>
      </c>
      <c r="P2246" s="123">
        <v>5</v>
      </c>
      <c r="Q2246" s="123">
        <v>1.7</v>
      </c>
      <c r="R2246" s="123">
        <v>20</v>
      </c>
      <c r="S2246" s="146" t="s">
        <v>6437</v>
      </c>
      <c r="W2246" s="5"/>
      <c r="X2246" s="5"/>
      <c r="Y2246" s="172"/>
    </row>
    <row r="2247" spans="1:25" ht="15">
      <c r="A2247" s="5">
        <v>2233</v>
      </c>
      <c r="B2247" s="5" t="s">
        <v>6406</v>
      </c>
      <c r="C2247" s="123" t="s">
        <v>6385</v>
      </c>
      <c r="D2247" s="159">
        <v>433920</v>
      </c>
      <c r="E2247" s="159">
        <v>5121529</v>
      </c>
      <c r="F2247" s="189">
        <v>8.1428306445839524</v>
      </c>
      <c r="G2247" s="179">
        <v>46.24412387155455</v>
      </c>
      <c r="H2247" s="161">
        <v>2060</v>
      </c>
      <c r="J2247" s="123" t="s">
        <v>2522</v>
      </c>
      <c r="K2247" s="4" t="s">
        <v>6644</v>
      </c>
      <c r="L2247" s="123" t="s">
        <v>6427</v>
      </c>
      <c r="N2247" s="123">
        <v>2.1</v>
      </c>
      <c r="O2247" s="123">
        <v>0.7</v>
      </c>
      <c r="P2247" s="123"/>
      <c r="Q2247" s="123"/>
      <c r="R2247" s="123"/>
      <c r="S2247" s="146" t="s">
        <v>6437</v>
      </c>
      <c r="W2247" s="5"/>
      <c r="X2247" s="5"/>
      <c r="Y2247" s="172"/>
    </row>
    <row r="2248" spans="1:25" ht="15">
      <c r="A2248" s="5">
        <v>2234</v>
      </c>
      <c r="B2248" s="5" t="s">
        <v>6407</v>
      </c>
      <c r="C2248" s="123" t="s">
        <v>6386</v>
      </c>
      <c r="D2248" s="159">
        <v>434304</v>
      </c>
      <c r="E2248" s="159">
        <v>5121152</v>
      </c>
      <c r="F2248" s="189">
        <v>8.1478637431208476</v>
      </c>
      <c r="G2248" s="179">
        <v>46.240768507944303</v>
      </c>
      <c r="H2248" s="161">
        <v>2303</v>
      </c>
      <c r="J2248" s="123" t="s">
        <v>2522</v>
      </c>
      <c r="K2248" s="4" t="s">
        <v>6644</v>
      </c>
      <c r="L2248" s="123" t="s">
        <v>6428</v>
      </c>
      <c r="N2248" s="123">
        <v>5.3</v>
      </c>
      <c r="O2248" s="123">
        <v>0.4</v>
      </c>
      <c r="P2248" s="123"/>
      <c r="Q2248" s="123"/>
      <c r="R2248" s="123"/>
      <c r="S2248" s="146" t="s">
        <v>6437</v>
      </c>
      <c r="W2248" s="5"/>
      <c r="X2248" s="5"/>
      <c r="Y2248" s="172"/>
    </row>
    <row r="2249" spans="1:25" ht="15">
      <c r="A2249" s="5">
        <v>2235</v>
      </c>
      <c r="B2249" s="5" t="s">
        <v>6408</v>
      </c>
      <c r="C2249" s="123" t="s">
        <v>2293</v>
      </c>
      <c r="D2249" s="159">
        <v>434713</v>
      </c>
      <c r="E2249" s="159">
        <v>5120785</v>
      </c>
      <c r="F2249" s="189">
        <v>8.1532190606594614</v>
      </c>
      <c r="G2249" s="179">
        <v>46.237505308876933</v>
      </c>
      <c r="H2249" s="161">
        <v>2405</v>
      </c>
      <c r="J2249" s="123" t="s">
        <v>2522</v>
      </c>
      <c r="K2249" s="4" t="s">
        <v>856</v>
      </c>
      <c r="L2249" s="123" t="s">
        <v>6429</v>
      </c>
      <c r="N2249" s="123">
        <v>8.1999999999999993</v>
      </c>
      <c r="O2249" s="123">
        <v>4.5999999999999996</v>
      </c>
      <c r="P2249" s="123">
        <v>11.4</v>
      </c>
      <c r="Q2249" s="123">
        <v>2.9</v>
      </c>
      <c r="R2249" s="123">
        <v>17</v>
      </c>
      <c r="S2249" s="146" t="s">
        <v>6437</v>
      </c>
      <c r="W2249" s="5"/>
      <c r="X2249" s="5"/>
      <c r="Y2249" s="172"/>
    </row>
    <row r="2250" spans="1:25" ht="15">
      <c r="A2250" s="5">
        <v>2236</v>
      </c>
      <c r="B2250" s="5" t="s">
        <v>6409</v>
      </c>
      <c r="C2250" s="123" t="s">
        <v>2294</v>
      </c>
      <c r="D2250" s="159">
        <v>435563</v>
      </c>
      <c r="E2250" s="159">
        <v>5120041</v>
      </c>
      <c r="F2250" s="189">
        <v>8.1643441093798863</v>
      </c>
      <c r="G2250" s="179">
        <v>46.230891183702944</v>
      </c>
      <c r="H2250" s="161">
        <v>2150</v>
      </c>
      <c r="J2250" s="123" t="s">
        <v>2522</v>
      </c>
      <c r="K2250" s="4" t="s">
        <v>2038</v>
      </c>
      <c r="L2250" s="123" t="s">
        <v>6429</v>
      </c>
      <c r="N2250" s="123"/>
      <c r="O2250" s="123"/>
      <c r="P2250" s="123">
        <v>7.3</v>
      </c>
      <c r="Q2250" s="123">
        <v>1.3</v>
      </c>
      <c r="R2250" s="123">
        <v>20</v>
      </c>
      <c r="S2250" s="146" t="s">
        <v>6437</v>
      </c>
      <c r="W2250" s="5"/>
      <c r="X2250" s="5"/>
      <c r="Y2250" s="172"/>
    </row>
    <row r="2251" spans="1:25" ht="15">
      <c r="A2251" s="5">
        <v>2237</v>
      </c>
      <c r="B2251" s="5" t="s">
        <v>6410</v>
      </c>
      <c r="C2251" s="123" t="s">
        <v>2295</v>
      </c>
      <c r="D2251" s="159">
        <v>435980</v>
      </c>
      <c r="E2251" s="159">
        <v>5119659</v>
      </c>
      <c r="F2251" s="189">
        <v>8.169803258337609</v>
      </c>
      <c r="G2251" s="179">
        <v>46.227492961384918</v>
      </c>
      <c r="H2251" s="161">
        <v>2197</v>
      </c>
      <c r="J2251" s="123" t="s">
        <v>6435</v>
      </c>
      <c r="K2251" s="4" t="s">
        <v>856</v>
      </c>
      <c r="L2251" s="123" t="s">
        <v>6430</v>
      </c>
      <c r="N2251" s="123">
        <v>5.4</v>
      </c>
      <c r="O2251" s="123">
        <v>1</v>
      </c>
      <c r="P2251" s="123">
        <v>13.8</v>
      </c>
      <c r="Q2251" s="123">
        <v>2.7</v>
      </c>
      <c r="R2251" s="123">
        <v>20</v>
      </c>
      <c r="S2251" s="146" t="s">
        <v>6437</v>
      </c>
      <c r="W2251" s="5"/>
      <c r="X2251" s="5"/>
      <c r="Y2251" s="172"/>
    </row>
    <row r="2252" spans="1:25" ht="15">
      <c r="A2252" s="5">
        <v>2238</v>
      </c>
      <c r="B2252" s="5" t="s">
        <v>6411</v>
      </c>
      <c r="C2252" s="123" t="s">
        <v>2296</v>
      </c>
      <c r="D2252" s="159">
        <v>436453</v>
      </c>
      <c r="E2252" s="159">
        <v>5119211</v>
      </c>
      <c r="F2252" s="189">
        <v>8.1759966949769449</v>
      </c>
      <c r="G2252" s="179">
        <v>46.22350577108655</v>
      </c>
      <c r="H2252" s="160">
        <v>2</v>
      </c>
      <c r="J2252" s="123" t="s">
        <v>6435</v>
      </c>
      <c r="K2252" s="4" t="s">
        <v>856</v>
      </c>
      <c r="L2252" s="123" t="s">
        <v>6431</v>
      </c>
      <c r="N2252" s="123">
        <v>3.7</v>
      </c>
      <c r="O2252" s="123">
        <v>1.1000000000000001</v>
      </c>
      <c r="P2252" s="123">
        <v>12</v>
      </c>
      <c r="Q2252" s="123">
        <v>2.4</v>
      </c>
      <c r="R2252" s="123">
        <v>20</v>
      </c>
      <c r="S2252" s="146" t="s">
        <v>6437</v>
      </c>
      <c r="W2252" s="5"/>
      <c r="X2252" s="5"/>
      <c r="Y2252" s="172"/>
    </row>
    <row r="2253" spans="1:25" ht="15">
      <c r="A2253" s="5">
        <v>2239</v>
      </c>
      <c r="B2253" s="5" t="s">
        <v>6412</v>
      </c>
      <c r="C2253" s="123" t="s">
        <v>2297</v>
      </c>
      <c r="D2253" s="159">
        <v>436927</v>
      </c>
      <c r="E2253" s="159">
        <v>5118790</v>
      </c>
      <c r="F2253" s="189">
        <v>8.1821985924735348</v>
      </c>
      <c r="G2253" s="179">
        <v>46.219761304190534</v>
      </c>
      <c r="H2253" s="161">
        <v>2400</v>
      </c>
      <c r="J2253" s="123" t="s">
        <v>6435</v>
      </c>
      <c r="K2253" s="4" t="s">
        <v>856</v>
      </c>
      <c r="L2253" s="123" t="s">
        <v>6430</v>
      </c>
      <c r="N2253" s="123">
        <v>2.2000000000000002</v>
      </c>
      <c r="O2253" s="123">
        <v>0.8</v>
      </c>
      <c r="P2253" s="123">
        <v>9.9</v>
      </c>
      <c r="Q2253" s="123">
        <v>1.9</v>
      </c>
      <c r="R2253" s="123">
        <v>19</v>
      </c>
      <c r="S2253" s="146" t="s">
        <v>6437</v>
      </c>
      <c r="W2253" s="5"/>
      <c r="X2253" s="5"/>
      <c r="Y2253" s="172"/>
    </row>
    <row r="2254" spans="1:25" ht="15">
      <c r="A2254" s="5">
        <v>2240</v>
      </c>
      <c r="B2254" s="5" t="s">
        <v>6413</v>
      </c>
      <c r="C2254" s="123" t="s">
        <v>2298</v>
      </c>
      <c r="D2254" s="159">
        <v>437308</v>
      </c>
      <c r="E2254" s="159">
        <v>5118447</v>
      </c>
      <c r="F2254" s="189">
        <v>8.1871836624588816</v>
      </c>
      <c r="G2254" s="179">
        <v>46.216709854066515</v>
      </c>
      <c r="H2254" s="161">
        <v>1996</v>
      </c>
      <c r="J2254" s="123" t="s">
        <v>6434</v>
      </c>
      <c r="K2254" s="4" t="s">
        <v>856</v>
      </c>
      <c r="L2254" s="123" t="s">
        <v>6423</v>
      </c>
      <c r="N2254" s="123">
        <v>4.8</v>
      </c>
      <c r="O2254" s="123">
        <v>0.4</v>
      </c>
      <c r="P2254" s="123">
        <v>12.2</v>
      </c>
      <c r="Q2254" s="123">
        <v>2.4</v>
      </c>
      <c r="R2254" s="123">
        <v>20</v>
      </c>
      <c r="S2254" s="146" t="s">
        <v>6437</v>
      </c>
    </row>
    <row r="2255" spans="1:25" ht="15">
      <c r="A2255" s="5">
        <v>2241</v>
      </c>
      <c r="B2255" s="5" t="s">
        <v>6414</v>
      </c>
      <c r="C2255" s="123" t="s">
        <v>2299</v>
      </c>
      <c r="D2255" s="159">
        <v>437735</v>
      </c>
      <c r="E2255" s="159">
        <v>5118061</v>
      </c>
      <c r="F2255" s="189">
        <v>8.1927701582306938</v>
      </c>
      <c r="G2255" s="179">
        <v>46.213275432720707</v>
      </c>
      <c r="H2255" s="161">
        <v>1573</v>
      </c>
      <c r="J2255" s="123" t="s">
        <v>6434</v>
      </c>
      <c r="K2255" s="4" t="s">
        <v>856</v>
      </c>
      <c r="L2255" s="123" t="s">
        <v>6423</v>
      </c>
      <c r="N2255" s="123">
        <v>7.7</v>
      </c>
      <c r="O2255" s="123">
        <v>1.5</v>
      </c>
      <c r="P2255" s="123">
        <v>11.1</v>
      </c>
      <c r="Q2255" s="123">
        <v>2.4</v>
      </c>
      <c r="R2255" s="123">
        <v>20</v>
      </c>
      <c r="S2255" s="146" t="s">
        <v>6437</v>
      </c>
    </row>
    <row r="2256" spans="1:25" ht="15">
      <c r="A2256" s="5">
        <v>2242</v>
      </c>
      <c r="B2256" s="5" t="s">
        <v>6415</v>
      </c>
      <c r="C2256" s="123" t="s">
        <v>2300</v>
      </c>
      <c r="D2256" s="159">
        <v>438185</v>
      </c>
      <c r="E2256" s="159">
        <v>5117665</v>
      </c>
      <c r="F2256" s="189">
        <v>8.1986554006184544</v>
      </c>
      <c r="G2256" s="179">
        <v>46.209752831085638</v>
      </c>
      <c r="H2256" s="161">
        <v>1055</v>
      </c>
      <c r="J2256" s="123" t="s">
        <v>6434</v>
      </c>
      <c r="K2256" s="4" t="s">
        <v>856</v>
      </c>
      <c r="L2256" s="123" t="s">
        <v>6423</v>
      </c>
      <c r="N2256" s="123">
        <v>3.3</v>
      </c>
      <c r="O2256" s="123">
        <v>0.9</v>
      </c>
      <c r="P2256" s="123">
        <v>10.199999999999999</v>
      </c>
      <c r="Q2256" s="123">
        <v>1.9</v>
      </c>
      <c r="R2256" s="123">
        <v>20</v>
      </c>
      <c r="S2256" s="146" t="s">
        <v>6437</v>
      </c>
    </row>
    <row r="2257" spans="1:28" ht="15.6" thickBot="1">
      <c r="A2257" s="5">
        <v>2243</v>
      </c>
      <c r="B2257" s="5" t="s">
        <v>6416</v>
      </c>
      <c r="C2257" s="123" t="s">
        <v>2303</v>
      </c>
      <c r="D2257" s="159">
        <v>425625</v>
      </c>
      <c r="E2257" s="159">
        <v>5128997</v>
      </c>
      <c r="F2257" s="189">
        <v>8.0340649094448366</v>
      </c>
      <c r="G2257" s="179">
        <v>46.310468042829982</v>
      </c>
      <c r="H2257" s="160">
        <v>634</v>
      </c>
      <c r="J2257" s="123" t="s">
        <v>6434</v>
      </c>
      <c r="K2257" s="4" t="s">
        <v>856</v>
      </c>
      <c r="L2257" s="123" t="s">
        <v>6423</v>
      </c>
      <c r="N2257" s="123">
        <v>6</v>
      </c>
      <c r="O2257" s="123">
        <v>1.6</v>
      </c>
      <c r="P2257" s="123">
        <v>10.3</v>
      </c>
      <c r="Q2257" s="123">
        <v>2.6</v>
      </c>
      <c r="R2257" s="123">
        <v>18</v>
      </c>
      <c r="S2257" s="146" t="s">
        <v>6437</v>
      </c>
    </row>
    <row r="2258" spans="1:28" ht="15.6">
      <c r="A2258" s="5">
        <v>2244</v>
      </c>
      <c r="B2258" s="5" t="s">
        <v>6438</v>
      </c>
      <c r="C2258" s="162" t="s">
        <v>6476</v>
      </c>
      <c r="F2258" s="215">
        <v>8.2961899999999993</v>
      </c>
      <c r="G2258" s="215">
        <v>46.653440000000003</v>
      </c>
      <c r="H2258" s="164">
        <v>1093</v>
      </c>
      <c r="J2258" s="164" t="s">
        <v>453</v>
      </c>
      <c r="K2258" s="4" t="s">
        <v>6830</v>
      </c>
      <c r="L2258" s="164" t="s">
        <v>6530</v>
      </c>
      <c r="M2258" s="164" t="s">
        <v>6528</v>
      </c>
      <c r="N2258" s="65">
        <v>6.3</v>
      </c>
      <c r="O2258" s="4">
        <v>0.5</v>
      </c>
      <c r="P2258" s="9">
        <v>6.1</v>
      </c>
      <c r="Q2258" s="5">
        <v>1</v>
      </c>
      <c r="R2258" s="163">
        <v>20</v>
      </c>
      <c r="S2258" s="146" t="s">
        <v>6534</v>
      </c>
      <c r="T2258" s="5">
        <v>11.3</v>
      </c>
      <c r="V2258" s="4">
        <v>1.4</v>
      </c>
      <c r="W2258" s="57">
        <v>30</v>
      </c>
      <c r="X2258" s="5">
        <v>1.1000000000000001</v>
      </c>
      <c r="Y2258" s="219">
        <v>12.7</v>
      </c>
      <c r="Z2258" s="172">
        <v>0.8</v>
      </c>
      <c r="AA2258" s="172">
        <v>20</v>
      </c>
      <c r="AB2258" s="146" t="s">
        <v>6534</v>
      </c>
    </row>
    <row r="2259" spans="1:28" ht="15.6">
      <c r="A2259" s="5">
        <v>2245</v>
      </c>
      <c r="B2259" s="5" t="s">
        <v>6439</v>
      </c>
      <c r="C2259" s="163" t="s">
        <v>6477</v>
      </c>
      <c r="F2259" s="216">
        <v>8.2696799999999993</v>
      </c>
      <c r="G2259" s="216">
        <v>46.667310000000001</v>
      </c>
      <c r="H2259" s="165">
        <v>908</v>
      </c>
      <c r="J2259" s="165" t="s">
        <v>4757</v>
      </c>
      <c r="K2259" s="4" t="s">
        <v>6830</v>
      </c>
      <c r="L2259" s="165" t="s">
        <v>786</v>
      </c>
      <c r="M2259" s="165" t="s">
        <v>6528</v>
      </c>
      <c r="N2259" s="65">
        <v>4.4000000000000004</v>
      </c>
      <c r="O2259" s="4">
        <v>0.3</v>
      </c>
      <c r="P2259" s="9">
        <v>5.6</v>
      </c>
      <c r="Q2259" s="5">
        <v>0.9</v>
      </c>
      <c r="R2259" s="163">
        <v>20</v>
      </c>
      <c r="S2259" s="146" t="s">
        <v>6534</v>
      </c>
      <c r="T2259" s="5">
        <v>11.2</v>
      </c>
      <c r="V2259" s="4">
        <v>1.4</v>
      </c>
      <c r="W2259" s="57">
        <v>50</v>
      </c>
      <c r="X2259" s="5">
        <v>1</v>
      </c>
      <c r="Y2259" s="219">
        <v>13</v>
      </c>
      <c r="Z2259" s="172">
        <v>0.9</v>
      </c>
      <c r="AA2259" s="172">
        <v>20</v>
      </c>
      <c r="AB2259" s="146" t="s">
        <v>6534</v>
      </c>
    </row>
    <row r="2260" spans="1:28" ht="15.6">
      <c r="A2260" s="5">
        <v>2246</v>
      </c>
      <c r="B2260" s="5" t="s">
        <v>6440</v>
      </c>
      <c r="C2260" s="163" t="s">
        <v>6478</v>
      </c>
      <c r="F2260" s="216">
        <v>8.3202800000000003</v>
      </c>
      <c r="G2260" s="216">
        <v>46.587780000000002</v>
      </c>
      <c r="H2260" s="165">
        <v>1804</v>
      </c>
      <c r="J2260" s="165" t="s">
        <v>6510</v>
      </c>
      <c r="K2260" s="4" t="s">
        <v>2038</v>
      </c>
      <c r="L2260" s="165" t="s">
        <v>6531</v>
      </c>
      <c r="M2260" s="165" t="s">
        <v>6529</v>
      </c>
      <c r="P2260" s="9">
        <v>7.2</v>
      </c>
      <c r="Q2260" s="5">
        <v>1.1000000000000001</v>
      </c>
      <c r="R2260" s="163">
        <v>30</v>
      </c>
      <c r="S2260" s="146" t="s">
        <v>6534</v>
      </c>
      <c r="X2260" s="5">
        <v>1</v>
      </c>
    </row>
    <row r="2261" spans="1:28" ht="15.6">
      <c r="A2261" s="5">
        <v>2247</v>
      </c>
      <c r="B2261" s="5" t="s">
        <v>6441</v>
      </c>
      <c r="C2261" s="163" t="s">
        <v>6479</v>
      </c>
      <c r="F2261" s="216">
        <v>8.2966499999999996</v>
      </c>
      <c r="G2261" s="216">
        <v>46.649369999999998</v>
      </c>
      <c r="H2261" s="165">
        <v>1140</v>
      </c>
      <c r="J2261" s="165" t="s">
        <v>6511</v>
      </c>
      <c r="K2261" s="4" t="s">
        <v>2038</v>
      </c>
      <c r="L2261" s="165" t="s">
        <v>6532</v>
      </c>
      <c r="M2261" s="165" t="s">
        <v>6528</v>
      </c>
      <c r="P2261" s="9">
        <v>5.7</v>
      </c>
      <c r="Q2261" s="5">
        <v>0.9</v>
      </c>
      <c r="R2261" s="163">
        <v>20</v>
      </c>
      <c r="S2261" s="146" t="s">
        <v>6534</v>
      </c>
      <c r="T2261" s="5">
        <v>12.8</v>
      </c>
      <c r="V2261" s="4">
        <v>1.3</v>
      </c>
      <c r="W2261" s="57">
        <v>33</v>
      </c>
      <c r="X2261" s="5">
        <v>1.3</v>
      </c>
    </row>
    <row r="2262" spans="1:28" ht="15.6">
      <c r="A2262" s="5">
        <v>2248</v>
      </c>
      <c r="B2262" s="5" t="s">
        <v>6442</v>
      </c>
      <c r="C2262" s="163" t="s">
        <v>6480</v>
      </c>
      <c r="F2262" s="216">
        <v>8.2471599999999992</v>
      </c>
      <c r="G2262" s="216">
        <v>46.683660000000003</v>
      </c>
      <c r="H2262" s="165">
        <v>780</v>
      </c>
      <c r="J2262" s="165" t="s">
        <v>6511</v>
      </c>
      <c r="K2262" s="4" t="s">
        <v>2038</v>
      </c>
      <c r="L2262" s="165" t="s">
        <v>2421</v>
      </c>
      <c r="M2262" s="165" t="s">
        <v>6528</v>
      </c>
      <c r="P2262" s="9">
        <v>6.1</v>
      </c>
      <c r="Q2262" s="5">
        <v>1.2</v>
      </c>
      <c r="R2262" s="163">
        <v>16</v>
      </c>
      <c r="S2262" s="146" t="s">
        <v>6534</v>
      </c>
      <c r="X2262" s="5">
        <v>1.2</v>
      </c>
    </row>
    <row r="2263" spans="1:28" ht="15.6">
      <c r="A2263" s="5">
        <v>2249</v>
      </c>
      <c r="B2263" s="5" t="s">
        <v>6443</v>
      </c>
      <c r="C2263" s="163" t="s">
        <v>6481</v>
      </c>
      <c r="F2263" s="216">
        <v>8.2684899999999999</v>
      </c>
      <c r="G2263" s="216">
        <v>46.714570000000002</v>
      </c>
      <c r="H2263" s="165">
        <v>896</v>
      </c>
      <c r="J2263" s="165" t="s">
        <v>6512</v>
      </c>
      <c r="K2263" s="4" t="s">
        <v>2037</v>
      </c>
      <c r="L2263" s="165" t="s">
        <v>786</v>
      </c>
      <c r="M2263" s="165" t="s">
        <v>6528</v>
      </c>
      <c r="P2263" s="9">
        <v>7.5</v>
      </c>
      <c r="Q2263" s="5">
        <v>0.9</v>
      </c>
      <c r="R2263" s="163">
        <v>20</v>
      </c>
      <c r="S2263" s="146" t="s">
        <v>6534</v>
      </c>
      <c r="X2263" s="5">
        <v>1.4</v>
      </c>
      <c r="Y2263" s="219">
        <v>104.5</v>
      </c>
      <c r="Z2263" s="172">
        <v>9.3000000000000007</v>
      </c>
      <c r="AA2263" s="172">
        <v>20</v>
      </c>
      <c r="AB2263" s="146" t="s">
        <v>6534</v>
      </c>
    </row>
    <row r="2264" spans="1:28" ht="15.6">
      <c r="A2264" s="5">
        <v>2250</v>
      </c>
      <c r="B2264" s="5" t="s">
        <v>6444</v>
      </c>
      <c r="C2264" s="163" t="s">
        <v>6482</v>
      </c>
      <c r="F2264" s="216">
        <v>8.3056800000000006</v>
      </c>
      <c r="G2264" s="216">
        <v>46.721380000000003</v>
      </c>
      <c r="H2264" s="165">
        <v>941</v>
      </c>
      <c r="J2264" s="165" t="s">
        <v>6513</v>
      </c>
      <c r="K2264" s="4" t="s">
        <v>2037</v>
      </c>
      <c r="L2264" s="165" t="s">
        <v>786</v>
      </c>
      <c r="M2264" s="165" t="s">
        <v>6528</v>
      </c>
      <c r="P2264" s="9">
        <v>8.5</v>
      </c>
      <c r="Q2264" s="5">
        <v>1.2</v>
      </c>
      <c r="R2264" s="163">
        <v>24</v>
      </c>
      <c r="S2264" s="146" t="s">
        <v>6534</v>
      </c>
      <c r="X2264" s="5">
        <v>1.3</v>
      </c>
      <c r="Y2264" s="219">
        <v>88.4</v>
      </c>
      <c r="Z2264" s="172">
        <v>6.5</v>
      </c>
      <c r="AA2264" s="172">
        <v>20</v>
      </c>
      <c r="AB2264" s="146" t="s">
        <v>6534</v>
      </c>
    </row>
    <row r="2265" spans="1:28" ht="15.6">
      <c r="A2265" s="5">
        <v>2251</v>
      </c>
      <c r="B2265" s="5" t="s">
        <v>6445</v>
      </c>
      <c r="C2265" s="163" t="s">
        <v>6483</v>
      </c>
      <c r="F2265" s="216">
        <v>8.4464299999999994</v>
      </c>
      <c r="G2265" s="216">
        <v>46.728900000000003</v>
      </c>
      <c r="H2265" s="165">
        <v>2234</v>
      </c>
      <c r="J2265" s="165" t="s">
        <v>2655</v>
      </c>
      <c r="K2265" s="4" t="s">
        <v>2037</v>
      </c>
      <c r="L2265" s="165" t="s">
        <v>786</v>
      </c>
      <c r="M2265" s="165" t="s">
        <v>6528</v>
      </c>
      <c r="P2265" s="9">
        <v>8.8000000000000007</v>
      </c>
      <c r="Q2265" s="5">
        <v>0.9</v>
      </c>
      <c r="R2265" s="163">
        <v>24</v>
      </c>
      <c r="S2265" s="146" t="s">
        <v>6534</v>
      </c>
      <c r="X2265" s="5">
        <v>1</v>
      </c>
      <c r="Y2265" s="219">
        <v>17.899999999999999</v>
      </c>
      <c r="Z2265" s="172">
        <v>1.4</v>
      </c>
      <c r="AA2265" s="172">
        <v>20</v>
      </c>
      <c r="AB2265" s="146" t="s">
        <v>6534</v>
      </c>
    </row>
    <row r="2266" spans="1:28" ht="15.6">
      <c r="A2266" s="5">
        <v>2252</v>
      </c>
      <c r="B2266" s="5" t="s">
        <v>6446</v>
      </c>
      <c r="C2266" s="163" t="s">
        <v>6484</v>
      </c>
      <c r="F2266" s="216">
        <v>8.4285499999999995</v>
      </c>
      <c r="G2266" s="216">
        <v>46.729649999999999</v>
      </c>
      <c r="H2266" s="165">
        <v>1883</v>
      </c>
      <c r="J2266" s="165" t="s">
        <v>6514</v>
      </c>
      <c r="K2266" s="4" t="s">
        <v>6830</v>
      </c>
      <c r="L2266" s="165" t="s">
        <v>786</v>
      </c>
      <c r="M2266" s="165" t="s">
        <v>6528</v>
      </c>
      <c r="N2266" s="65">
        <v>6.6</v>
      </c>
      <c r="O2266" s="5">
        <v>0.2</v>
      </c>
      <c r="P2266" s="9">
        <v>7.7</v>
      </c>
      <c r="Q2266" s="5">
        <v>1</v>
      </c>
      <c r="R2266" s="163">
        <v>23</v>
      </c>
      <c r="S2266" s="146" t="s">
        <v>6534</v>
      </c>
      <c r="X2266" s="5">
        <v>1.1000000000000001</v>
      </c>
      <c r="Y2266" s="219">
        <v>16.600000000000001</v>
      </c>
      <c r="Z2266" s="172">
        <v>1.2</v>
      </c>
      <c r="AA2266" s="174">
        <v>20</v>
      </c>
      <c r="AB2266" s="146" t="s">
        <v>6534</v>
      </c>
    </row>
    <row r="2267" spans="1:28" ht="15.6">
      <c r="A2267" s="5">
        <v>2253</v>
      </c>
      <c r="B2267" s="5" t="s">
        <v>6447</v>
      </c>
      <c r="C2267" s="163" t="s">
        <v>6485</v>
      </c>
      <c r="F2267" s="216">
        <v>8.3958100000000009</v>
      </c>
      <c r="G2267" s="216">
        <v>46.737200000000001</v>
      </c>
      <c r="H2267" s="165">
        <v>1614</v>
      </c>
      <c r="J2267" s="165" t="s">
        <v>6515</v>
      </c>
      <c r="K2267" s="4" t="s">
        <v>2037</v>
      </c>
      <c r="L2267" s="165" t="s">
        <v>2421</v>
      </c>
      <c r="M2267" s="165" t="s">
        <v>6528</v>
      </c>
      <c r="P2267" s="9">
        <v>6.8</v>
      </c>
      <c r="Q2267" s="5">
        <v>0.9</v>
      </c>
      <c r="R2267" s="163">
        <v>20</v>
      </c>
      <c r="S2267" s="146" t="s">
        <v>6534</v>
      </c>
      <c r="T2267" s="5">
        <v>14.2</v>
      </c>
      <c r="V2267" s="4">
        <v>1.3</v>
      </c>
      <c r="W2267" s="57">
        <v>53</v>
      </c>
      <c r="X2267" s="5">
        <v>1.2</v>
      </c>
      <c r="Y2267" s="219">
        <v>19.399999999999999</v>
      </c>
      <c r="Z2267" s="172">
        <v>1.9</v>
      </c>
      <c r="AA2267" s="174">
        <v>20</v>
      </c>
      <c r="AB2267" s="146" t="s">
        <v>6534</v>
      </c>
    </row>
    <row r="2268" spans="1:28" ht="15.6">
      <c r="A2268" s="5">
        <v>2254</v>
      </c>
      <c r="B2268" s="5" t="s">
        <v>6448</v>
      </c>
      <c r="C2268" s="163" t="s">
        <v>6486</v>
      </c>
      <c r="F2268" s="216">
        <v>8.3830299999999998</v>
      </c>
      <c r="G2268" s="216">
        <v>46.735709999999997</v>
      </c>
      <c r="H2268" s="165">
        <v>1365</v>
      </c>
      <c r="J2268" s="165" t="s">
        <v>6515</v>
      </c>
      <c r="K2268" s="4" t="s">
        <v>2037</v>
      </c>
      <c r="L2268" s="165" t="s">
        <v>2421</v>
      </c>
      <c r="M2268" s="165" t="s">
        <v>6528</v>
      </c>
      <c r="P2268" s="9">
        <v>4.5</v>
      </c>
      <c r="Q2268" s="5">
        <v>0.6</v>
      </c>
      <c r="R2268" s="163">
        <v>20</v>
      </c>
      <c r="S2268" s="146" t="s">
        <v>6534</v>
      </c>
      <c r="T2268" s="5">
        <v>13.9</v>
      </c>
      <c r="V2268" s="4">
        <v>1.4</v>
      </c>
      <c r="W2268" s="57">
        <v>101</v>
      </c>
      <c r="X2268" s="5">
        <v>1.1000000000000001</v>
      </c>
      <c r="Y2268" s="219">
        <v>27.5</v>
      </c>
      <c r="Z2268" s="172">
        <v>3.7</v>
      </c>
      <c r="AA2268" s="174">
        <v>20</v>
      </c>
      <c r="AB2268" s="146" t="s">
        <v>6534</v>
      </c>
    </row>
    <row r="2269" spans="1:28" ht="15.6">
      <c r="A2269" s="5">
        <v>2255</v>
      </c>
      <c r="B2269" s="5" t="s">
        <v>6449</v>
      </c>
      <c r="C2269" s="163" t="s">
        <v>6487</v>
      </c>
      <c r="F2269" s="216">
        <v>8.4133300000000002</v>
      </c>
      <c r="G2269" s="216">
        <v>46.701390000000004</v>
      </c>
      <c r="H2269" s="165">
        <v>2778</v>
      </c>
      <c r="J2269" s="165" t="s">
        <v>6514</v>
      </c>
      <c r="K2269" s="4" t="s">
        <v>6830</v>
      </c>
      <c r="L2269" s="165" t="s">
        <v>6533</v>
      </c>
      <c r="M2269" s="165" t="s">
        <v>6528</v>
      </c>
      <c r="N2269" s="65">
        <v>7.2</v>
      </c>
      <c r="O2269" s="5">
        <v>0.3</v>
      </c>
      <c r="P2269" s="9">
        <v>8.9</v>
      </c>
      <c r="Q2269" s="5">
        <v>1.4</v>
      </c>
      <c r="R2269" s="163">
        <v>20</v>
      </c>
      <c r="S2269" s="146" t="s">
        <v>6534</v>
      </c>
      <c r="X2269" s="5">
        <v>1.3</v>
      </c>
    </row>
    <row r="2270" spans="1:28" ht="15.6">
      <c r="A2270" s="5">
        <v>2256</v>
      </c>
      <c r="B2270" s="5" t="s">
        <v>6450</v>
      </c>
      <c r="C2270" s="163" t="s">
        <v>6488</v>
      </c>
      <c r="F2270" s="216">
        <v>8.4127799999999997</v>
      </c>
      <c r="G2270" s="216">
        <v>46.703890000000001</v>
      </c>
      <c r="H2270" s="165">
        <v>2571</v>
      </c>
      <c r="J2270" s="165" t="s">
        <v>6514</v>
      </c>
      <c r="K2270" s="4" t="s">
        <v>2038</v>
      </c>
      <c r="L2270" s="165" t="s">
        <v>6533</v>
      </c>
      <c r="M2270" s="165" t="s">
        <v>6528</v>
      </c>
      <c r="P2270" s="9">
        <v>8.6999999999999993</v>
      </c>
      <c r="Q2270" s="5">
        <v>1.2</v>
      </c>
      <c r="R2270" s="163">
        <v>20</v>
      </c>
      <c r="S2270" s="146" t="s">
        <v>6534</v>
      </c>
      <c r="X2270" s="5">
        <v>1.1000000000000001</v>
      </c>
    </row>
    <row r="2271" spans="1:28" ht="15.6">
      <c r="A2271" s="5">
        <v>2257</v>
      </c>
      <c r="B2271" s="5" t="s">
        <v>6451</v>
      </c>
      <c r="C2271" s="163" t="s">
        <v>6489</v>
      </c>
      <c r="F2271" s="216">
        <v>8.4155599999999993</v>
      </c>
      <c r="G2271" s="216">
        <v>46.713059999999999</v>
      </c>
      <c r="H2271" s="165">
        <v>2078</v>
      </c>
      <c r="J2271" s="165" t="s">
        <v>6514</v>
      </c>
      <c r="K2271" s="4" t="s">
        <v>2038</v>
      </c>
      <c r="L2271" s="165" t="s">
        <v>6533</v>
      </c>
      <c r="M2271" s="165" t="s">
        <v>6528</v>
      </c>
      <c r="P2271" s="9">
        <v>8.6999999999999993</v>
      </c>
      <c r="Q2271" s="5">
        <v>1.2</v>
      </c>
      <c r="R2271" s="163">
        <v>25</v>
      </c>
      <c r="S2271" s="146" t="s">
        <v>6534</v>
      </c>
      <c r="X2271" s="5">
        <v>1.3</v>
      </c>
    </row>
    <row r="2272" spans="1:28" ht="15.6">
      <c r="A2272" s="5">
        <v>2258</v>
      </c>
      <c r="B2272" s="5" t="s">
        <v>6452</v>
      </c>
      <c r="C2272" s="163" t="s">
        <v>6490</v>
      </c>
      <c r="F2272" s="216">
        <v>8.4272200000000002</v>
      </c>
      <c r="G2272" s="216">
        <v>46.72139</v>
      </c>
      <c r="H2272" s="165">
        <v>2025</v>
      </c>
      <c r="J2272" s="165" t="s">
        <v>6514</v>
      </c>
      <c r="K2272" s="4" t="s">
        <v>2038</v>
      </c>
      <c r="L2272" s="165" t="s">
        <v>786</v>
      </c>
      <c r="M2272" s="165" t="s">
        <v>6528</v>
      </c>
      <c r="P2272" s="9">
        <v>8.8000000000000007</v>
      </c>
      <c r="Q2272" s="5">
        <v>1.5</v>
      </c>
      <c r="R2272" s="163">
        <v>20</v>
      </c>
      <c r="S2272" s="146" t="s">
        <v>6534</v>
      </c>
      <c r="X2272" s="5">
        <v>1.2</v>
      </c>
    </row>
    <row r="2273" spans="1:28" ht="15.6">
      <c r="A2273" s="5">
        <v>2259</v>
      </c>
      <c r="B2273" s="5" t="s">
        <v>6453</v>
      </c>
      <c r="C2273" s="163" t="s">
        <v>6491</v>
      </c>
      <c r="F2273" s="216">
        <v>8.3674999999999997</v>
      </c>
      <c r="G2273" s="216">
        <v>46.688330000000001</v>
      </c>
      <c r="H2273" s="165">
        <v>2090</v>
      </c>
      <c r="J2273" s="165" t="s">
        <v>6516</v>
      </c>
      <c r="K2273" s="4" t="s">
        <v>6830</v>
      </c>
      <c r="L2273" s="165" t="s">
        <v>6532</v>
      </c>
      <c r="M2273" s="165" t="s">
        <v>6528</v>
      </c>
      <c r="N2273" s="65">
        <v>8.1</v>
      </c>
      <c r="O2273" s="5">
        <v>0.2</v>
      </c>
      <c r="P2273" s="9">
        <v>9</v>
      </c>
      <c r="Q2273" s="5">
        <v>0.9</v>
      </c>
      <c r="R2273" s="163">
        <v>20</v>
      </c>
      <c r="S2273" s="146" t="s">
        <v>6534</v>
      </c>
      <c r="T2273" s="5">
        <v>14.1</v>
      </c>
      <c r="V2273" s="4">
        <v>1.1000000000000001</v>
      </c>
      <c r="W2273" s="57">
        <v>54</v>
      </c>
      <c r="X2273" s="5">
        <v>1.2</v>
      </c>
    </row>
    <row r="2274" spans="1:28" ht="15.6">
      <c r="A2274" s="5">
        <v>2260</v>
      </c>
      <c r="B2274" s="5" t="s">
        <v>6454</v>
      </c>
      <c r="C2274" s="163" t="s">
        <v>6492</v>
      </c>
      <c r="F2274" s="216">
        <v>8.3561099999999993</v>
      </c>
      <c r="G2274" s="216">
        <v>46.69417</v>
      </c>
      <c r="H2274" s="165">
        <v>1755</v>
      </c>
      <c r="J2274" s="165" t="s">
        <v>6516</v>
      </c>
      <c r="K2274" s="4" t="s">
        <v>6830</v>
      </c>
      <c r="L2274" s="165" t="s">
        <v>6532</v>
      </c>
      <c r="M2274" s="165" t="s">
        <v>6528</v>
      </c>
      <c r="N2274" s="65">
        <v>7.6</v>
      </c>
      <c r="O2274" s="5">
        <v>0.4</v>
      </c>
      <c r="P2274" s="9">
        <v>6.1</v>
      </c>
      <c r="Q2274" s="5">
        <v>0.8</v>
      </c>
      <c r="R2274" s="163">
        <v>20</v>
      </c>
      <c r="S2274" s="146" t="s">
        <v>6534</v>
      </c>
      <c r="X2274" s="5">
        <v>1.2</v>
      </c>
    </row>
    <row r="2275" spans="1:28" ht="15.6">
      <c r="A2275" s="5">
        <v>2261</v>
      </c>
      <c r="B2275" s="5" t="s">
        <v>6455</v>
      </c>
      <c r="C2275" s="163" t="s">
        <v>6493</v>
      </c>
      <c r="F2275" s="216">
        <v>8.3355599999999992</v>
      </c>
      <c r="G2275" s="216">
        <v>46.704169999999998</v>
      </c>
      <c r="H2275" s="165">
        <v>1386</v>
      </c>
      <c r="J2275" s="165" t="s">
        <v>6516</v>
      </c>
      <c r="K2275" s="4" t="s">
        <v>2038</v>
      </c>
      <c r="L2275" s="165" t="s">
        <v>6532</v>
      </c>
      <c r="M2275" s="165" t="s">
        <v>6528</v>
      </c>
      <c r="P2275" s="9">
        <v>5.4</v>
      </c>
      <c r="Q2275" s="5">
        <v>1.3</v>
      </c>
      <c r="R2275" s="163">
        <v>8</v>
      </c>
      <c r="S2275" s="146" t="s">
        <v>6534</v>
      </c>
      <c r="X2275" s="5">
        <v>1.2</v>
      </c>
    </row>
    <row r="2276" spans="1:28" ht="15.6">
      <c r="A2276" s="5">
        <v>2262</v>
      </c>
      <c r="B2276" s="5" t="s">
        <v>6456</v>
      </c>
      <c r="C2276" s="163" t="s">
        <v>6494</v>
      </c>
      <c r="F2276" s="216">
        <v>8.3599899999999998</v>
      </c>
      <c r="G2276" s="216">
        <v>46.73912</v>
      </c>
      <c r="H2276" s="165">
        <v>1216</v>
      </c>
      <c r="J2276" s="165" t="s">
        <v>6517</v>
      </c>
      <c r="K2276" s="4" t="s">
        <v>6830</v>
      </c>
      <c r="L2276" s="165" t="s">
        <v>2421</v>
      </c>
      <c r="M2276" s="165" t="s">
        <v>6528</v>
      </c>
      <c r="N2276" s="65">
        <v>5.8</v>
      </c>
      <c r="O2276" s="5">
        <v>1.5</v>
      </c>
      <c r="P2276" s="9">
        <v>5.9</v>
      </c>
      <c r="Q2276" s="5">
        <v>0.9</v>
      </c>
      <c r="R2276" s="163">
        <v>25</v>
      </c>
      <c r="S2276" s="146" t="s">
        <v>6534</v>
      </c>
      <c r="X2276" s="5">
        <v>1.2</v>
      </c>
    </row>
    <row r="2277" spans="1:28" ht="15.6">
      <c r="A2277" s="5">
        <v>2263</v>
      </c>
      <c r="B2277" s="5" t="s">
        <v>6457</v>
      </c>
      <c r="C2277" s="163" t="s">
        <v>6495</v>
      </c>
      <c r="F2277" s="216">
        <v>8.3526399999999992</v>
      </c>
      <c r="G2277" s="216">
        <v>46.740279999999998</v>
      </c>
      <c r="H2277" s="165">
        <v>1220</v>
      </c>
      <c r="J2277" s="165" t="s">
        <v>6518</v>
      </c>
      <c r="K2277" s="4" t="s">
        <v>6830</v>
      </c>
      <c r="L2277" s="165" t="s">
        <v>2421</v>
      </c>
      <c r="M2277" s="165" t="s">
        <v>6528</v>
      </c>
      <c r="N2277" s="65">
        <v>8.1</v>
      </c>
      <c r="O2277" s="4">
        <v>0.7</v>
      </c>
      <c r="P2277" s="9">
        <v>5</v>
      </c>
      <c r="Q2277" s="5">
        <v>0.7</v>
      </c>
      <c r="R2277" s="163">
        <v>20</v>
      </c>
      <c r="S2277" s="146" t="s">
        <v>6534</v>
      </c>
      <c r="T2277" s="5">
        <v>14.2</v>
      </c>
      <c r="V2277" s="4">
        <v>1.5</v>
      </c>
      <c r="W2277" s="57">
        <v>48</v>
      </c>
      <c r="X2277" s="5">
        <v>1.1000000000000001</v>
      </c>
    </row>
    <row r="2278" spans="1:28" ht="15.6">
      <c r="A2278" s="5">
        <v>2264</v>
      </c>
      <c r="B2278" s="5" t="s">
        <v>6458</v>
      </c>
      <c r="C2278" s="163" t="s">
        <v>6496</v>
      </c>
      <c r="F2278" s="216">
        <v>8.3310499999999994</v>
      </c>
      <c r="G2278" s="216">
        <v>46.7273</v>
      </c>
      <c r="H2278" s="165">
        <v>1130</v>
      </c>
      <c r="J2278" s="165" t="s">
        <v>3206</v>
      </c>
      <c r="K2278" s="4" t="s">
        <v>2038</v>
      </c>
      <c r="L2278" s="165" t="s">
        <v>2421</v>
      </c>
      <c r="M2278" s="165" t="s">
        <v>6528</v>
      </c>
      <c r="P2278" s="9">
        <v>4.5999999999999996</v>
      </c>
      <c r="Q2278" s="5">
        <v>0.6</v>
      </c>
      <c r="R2278" s="163">
        <v>21</v>
      </c>
      <c r="S2278" s="146" t="s">
        <v>6534</v>
      </c>
      <c r="X2278" s="5">
        <v>1.1000000000000001</v>
      </c>
    </row>
    <row r="2279" spans="1:28" ht="15.6">
      <c r="A2279" s="5">
        <v>2265</v>
      </c>
      <c r="B2279" s="5" t="s">
        <v>6459</v>
      </c>
      <c r="C2279" s="163" t="s">
        <v>6497</v>
      </c>
      <c r="F2279" s="216">
        <v>8.3170900000000003</v>
      </c>
      <c r="G2279" s="216">
        <v>46.721339999999998</v>
      </c>
      <c r="H2279" s="165">
        <v>1025</v>
      </c>
      <c r="J2279" s="165" t="s">
        <v>6519</v>
      </c>
      <c r="K2279" s="4" t="s">
        <v>2038</v>
      </c>
      <c r="L2279" s="165" t="s">
        <v>2421</v>
      </c>
      <c r="M2279" s="165" t="s">
        <v>6528</v>
      </c>
      <c r="P2279" s="9">
        <v>7.4</v>
      </c>
      <c r="Q2279" s="5">
        <v>1.5</v>
      </c>
      <c r="R2279" s="163">
        <v>20</v>
      </c>
      <c r="S2279" s="146" t="s">
        <v>6534</v>
      </c>
      <c r="X2279" s="5">
        <v>1.1000000000000001</v>
      </c>
    </row>
    <row r="2280" spans="1:28" ht="15.6">
      <c r="A2280" s="5">
        <v>2266</v>
      </c>
      <c r="B2280" s="5" t="s">
        <v>6460</v>
      </c>
      <c r="C2280" s="163" t="s">
        <v>6498</v>
      </c>
      <c r="F2280" s="216">
        <v>8.3061799999999995</v>
      </c>
      <c r="G2280" s="216">
        <v>46.721719999999998</v>
      </c>
      <c r="H2280" s="165">
        <v>940</v>
      </c>
      <c r="J2280" s="165" t="s">
        <v>6513</v>
      </c>
      <c r="K2280" s="4" t="s">
        <v>2038</v>
      </c>
      <c r="L2280" s="165" t="s">
        <v>2421</v>
      </c>
      <c r="M2280" s="165" t="s">
        <v>6528</v>
      </c>
      <c r="P2280" s="9">
        <v>8.1999999999999993</v>
      </c>
      <c r="Q2280" s="5">
        <v>1.6</v>
      </c>
      <c r="R2280" s="163">
        <v>20</v>
      </c>
      <c r="S2280" s="146" t="s">
        <v>6534</v>
      </c>
      <c r="X2280" s="5">
        <v>1</v>
      </c>
    </row>
    <row r="2281" spans="1:28" ht="15.6">
      <c r="A2281" s="5">
        <v>2267</v>
      </c>
      <c r="B2281" s="5" t="s">
        <v>6461</v>
      </c>
      <c r="C2281" s="163" t="s">
        <v>6499</v>
      </c>
      <c r="F2281" s="216">
        <v>8.1695899999999995</v>
      </c>
      <c r="G2281" s="216">
        <v>46.65522</v>
      </c>
      <c r="H2281" s="165">
        <v>2664</v>
      </c>
      <c r="J2281" s="165" t="s">
        <v>6520</v>
      </c>
      <c r="K2281" s="4" t="s">
        <v>6830</v>
      </c>
      <c r="L2281" s="165" t="s">
        <v>2421</v>
      </c>
      <c r="M2281" s="165" t="s">
        <v>6528</v>
      </c>
      <c r="N2281" s="65">
        <v>10.1</v>
      </c>
      <c r="O2281" s="5">
        <v>0.4</v>
      </c>
      <c r="P2281" s="9">
        <v>10</v>
      </c>
      <c r="Q2281" s="5">
        <v>1.1000000000000001</v>
      </c>
      <c r="R2281" s="163">
        <v>20</v>
      </c>
      <c r="S2281" s="146" t="s">
        <v>6534</v>
      </c>
      <c r="X2281" s="5">
        <v>1.4</v>
      </c>
    </row>
    <row r="2282" spans="1:28" ht="15.6">
      <c r="A2282" s="5">
        <v>2268</v>
      </c>
      <c r="B2282" s="5" t="s">
        <v>6462</v>
      </c>
      <c r="C2282" s="163" t="s">
        <v>6500</v>
      </c>
      <c r="F2282" s="216">
        <v>8.1816700000000004</v>
      </c>
      <c r="G2282" s="216">
        <v>46.651389999999999</v>
      </c>
      <c r="H2282" s="165">
        <v>2117</v>
      </c>
      <c r="J2282" s="165" t="s">
        <v>6520</v>
      </c>
      <c r="K2282" s="4" t="s">
        <v>2037</v>
      </c>
      <c r="L2282" s="165" t="s">
        <v>2421</v>
      </c>
      <c r="M2282" s="165" t="s">
        <v>6528</v>
      </c>
      <c r="P2282" s="9">
        <v>8.3000000000000007</v>
      </c>
      <c r="Q2282" s="5">
        <v>0.8</v>
      </c>
      <c r="R2282" s="163">
        <v>21</v>
      </c>
      <c r="S2282" s="146" t="s">
        <v>6534</v>
      </c>
      <c r="X2282" s="5">
        <v>1.1000000000000001</v>
      </c>
      <c r="Y2282" s="219">
        <v>21.9</v>
      </c>
      <c r="Z2282" s="172">
        <v>2</v>
      </c>
      <c r="AA2282" s="172">
        <v>20</v>
      </c>
      <c r="AB2282" s="146" t="s">
        <v>6534</v>
      </c>
    </row>
    <row r="2283" spans="1:28" ht="15.6">
      <c r="A2283" s="5">
        <v>2269</v>
      </c>
      <c r="B2283" s="5" t="s">
        <v>6463</v>
      </c>
      <c r="C2283" s="163" t="s">
        <v>6501</v>
      </c>
      <c r="F2283" s="216">
        <v>8.21279</v>
      </c>
      <c r="G2283" s="216">
        <v>46.644469999999998</v>
      </c>
      <c r="H2283" s="165">
        <v>1448</v>
      </c>
      <c r="J2283" s="165" t="s">
        <v>6521</v>
      </c>
      <c r="K2283" s="4" t="s">
        <v>2037</v>
      </c>
      <c r="L2283" s="165" t="s">
        <v>2421</v>
      </c>
      <c r="M2283" s="165" t="s">
        <v>6528</v>
      </c>
      <c r="P2283" s="9">
        <v>7.2</v>
      </c>
      <c r="Q2283" s="5">
        <v>0.9</v>
      </c>
      <c r="R2283" s="163">
        <v>20</v>
      </c>
      <c r="S2283" s="146" t="s">
        <v>6534</v>
      </c>
      <c r="X2283" s="5">
        <v>1.1000000000000001</v>
      </c>
      <c r="Y2283" s="219">
        <v>16.399999999999999</v>
      </c>
      <c r="Z2283" s="172">
        <v>1.3</v>
      </c>
      <c r="AA2283" s="172">
        <v>20</v>
      </c>
      <c r="AB2283" s="146" t="s">
        <v>6534</v>
      </c>
    </row>
    <row r="2284" spans="1:28" ht="15.6">
      <c r="A2284" s="5">
        <v>2270</v>
      </c>
      <c r="B2284" s="5" t="s">
        <v>6464</v>
      </c>
      <c r="C2284" s="163" t="s">
        <v>6502</v>
      </c>
      <c r="F2284" s="216">
        <v>8.2256900000000002</v>
      </c>
      <c r="G2284" s="216">
        <v>46.693680000000001</v>
      </c>
      <c r="H2284" s="165">
        <v>793</v>
      </c>
      <c r="J2284" s="165" t="s">
        <v>6522</v>
      </c>
      <c r="K2284" s="4" t="s">
        <v>6830</v>
      </c>
      <c r="L2284" s="165" t="s">
        <v>2421</v>
      </c>
      <c r="M2284" s="165" t="s">
        <v>6528</v>
      </c>
      <c r="N2284" s="65">
        <v>9.5</v>
      </c>
      <c r="O2284" s="5">
        <v>1.1000000000000001</v>
      </c>
      <c r="P2284" s="9">
        <v>8.8000000000000007</v>
      </c>
      <c r="Q2284" s="5">
        <v>1.1000000000000001</v>
      </c>
      <c r="R2284" s="163">
        <v>20</v>
      </c>
      <c r="S2284" s="146" t="s">
        <v>6534</v>
      </c>
      <c r="T2284" s="5">
        <v>13.7</v>
      </c>
      <c r="V2284" s="4">
        <v>1.4</v>
      </c>
      <c r="W2284" s="57">
        <v>83</v>
      </c>
      <c r="X2284" s="5">
        <v>1.2</v>
      </c>
      <c r="Y2284" s="219">
        <v>136.30000000000001</v>
      </c>
      <c r="Z2284" s="172">
        <v>11.9</v>
      </c>
      <c r="AA2284" s="172">
        <v>21</v>
      </c>
      <c r="AB2284" s="146" t="s">
        <v>6534</v>
      </c>
    </row>
    <row r="2285" spans="1:28" ht="15.6">
      <c r="A2285" s="5">
        <v>2271</v>
      </c>
      <c r="B2285" s="5" t="s">
        <v>6465</v>
      </c>
      <c r="C2285" s="163" t="s">
        <v>6503</v>
      </c>
      <c r="F2285" s="216">
        <v>8.2279400000000003</v>
      </c>
      <c r="G2285" s="216">
        <v>46.692819999999998</v>
      </c>
      <c r="H2285" s="165">
        <v>850</v>
      </c>
      <c r="J2285" s="165" t="s">
        <v>6522</v>
      </c>
      <c r="K2285" s="4" t="s">
        <v>2038</v>
      </c>
      <c r="L2285" s="165" t="s">
        <v>786</v>
      </c>
      <c r="M2285" s="165" t="s">
        <v>6528</v>
      </c>
      <c r="P2285" s="9">
        <v>6.7</v>
      </c>
      <c r="Q2285" s="5">
        <v>0.9</v>
      </c>
      <c r="R2285" s="163">
        <v>20</v>
      </c>
      <c r="S2285" s="146" t="s">
        <v>6534</v>
      </c>
      <c r="X2285" s="5">
        <v>1.2</v>
      </c>
    </row>
    <row r="2286" spans="1:28" ht="15.6">
      <c r="A2286" s="5">
        <v>2272</v>
      </c>
      <c r="B2286" s="5" t="s">
        <v>6466</v>
      </c>
      <c r="C2286" s="163" t="s">
        <v>6504</v>
      </c>
      <c r="F2286" s="216">
        <v>7.9041699999999997</v>
      </c>
      <c r="G2286" s="216">
        <v>46.54278</v>
      </c>
      <c r="H2286" s="165">
        <v>936</v>
      </c>
      <c r="J2286" s="165" t="s">
        <v>4671</v>
      </c>
      <c r="K2286" s="4" t="s">
        <v>2038</v>
      </c>
      <c r="L2286" s="165" t="s">
        <v>786</v>
      </c>
      <c r="M2286" s="165" t="s">
        <v>6528</v>
      </c>
      <c r="P2286" s="9">
        <v>5.0999999999999996</v>
      </c>
      <c r="Q2286" s="5">
        <v>0.5</v>
      </c>
      <c r="R2286" s="163">
        <v>20</v>
      </c>
      <c r="S2286" s="146" t="s">
        <v>6534</v>
      </c>
      <c r="X2286" s="5">
        <v>1.4</v>
      </c>
    </row>
    <row r="2287" spans="1:28" ht="15.6">
      <c r="A2287" s="5">
        <v>2273</v>
      </c>
      <c r="B2287" s="5" t="s">
        <v>6467</v>
      </c>
      <c r="C2287" s="163" t="s">
        <v>6505</v>
      </c>
      <c r="F2287" s="216">
        <v>8.0055599999999991</v>
      </c>
      <c r="G2287" s="216">
        <v>46.554720000000003</v>
      </c>
      <c r="H2287" s="165">
        <v>3660</v>
      </c>
      <c r="J2287" s="165" t="s">
        <v>6523</v>
      </c>
      <c r="K2287" s="4" t="s">
        <v>6830</v>
      </c>
      <c r="L2287" s="165" t="s">
        <v>786</v>
      </c>
      <c r="M2287" s="165" t="s">
        <v>6528</v>
      </c>
      <c r="N2287" s="65">
        <v>9</v>
      </c>
      <c r="O2287" s="5">
        <v>0.6</v>
      </c>
      <c r="P2287" s="9">
        <v>8.1</v>
      </c>
      <c r="Q2287" s="5">
        <v>0.9</v>
      </c>
      <c r="R2287" s="163">
        <v>18</v>
      </c>
      <c r="S2287" s="146" t="s">
        <v>6534</v>
      </c>
      <c r="X2287" s="5">
        <v>1.3</v>
      </c>
    </row>
    <row r="2288" spans="1:28" ht="15.6">
      <c r="A2288" s="5">
        <v>2274</v>
      </c>
      <c r="B2288" s="5" t="s">
        <v>6468</v>
      </c>
      <c r="C2288" s="163" t="s">
        <v>6506</v>
      </c>
      <c r="F2288" s="216">
        <v>7.9869399999999997</v>
      </c>
      <c r="G2288" s="216">
        <v>46.547780000000003</v>
      </c>
      <c r="H2288" s="165">
        <v>3495</v>
      </c>
      <c r="J2288" s="165" t="s">
        <v>6524</v>
      </c>
      <c r="K2288" s="4" t="s">
        <v>2038</v>
      </c>
      <c r="L2288" s="165" t="s">
        <v>786</v>
      </c>
      <c r="M2288" s="165" t="s">
        <v>6528</v>
      </c>
      <c r="P2288" s="9">
        <v>12</v>
      </c>
      <c r="Q2288" s="5">
        <v>1.4</v>
      </c>
      <c r="R2288" s="163">
        <v>30</v>
      </c>
      <c r="S2288" s="146" t="s">
        <v>6534</v>
      </c>
      <c r="X2288" s="5">
        <v>1.1000000000000001</v>
      </c>
    </row>
    <row r="2289" spans="1:28" ht="15.6">
      <c r="A2289" s="5">
        <v>2275</v>
      </c>
      <c r="B2289" s="5" t="s">
        <v>6469</v>
      </c>
      <c r="C2289" s="163" t="s">
        <v>6507</v>
      </c>
      <c r="F2289" s="216">
        <v>7.8867399999999996</v>
      </c>
      <c r="G2289" s="216">
        <v>46.514949999999999</v>
      </c>
      <c r="H2289" s="165">
        <v>1600</v>
      </c>
      <c r="J2289" s="165" t="s">
        <v>6525</v>
      </c>
      <c r="K2289" s="4" t="s">
        <v>2038</v>
      </c>
      <c r="L2289" s="165" t="s">
        <v>2421</v>
      </c>
      <c r="M2289" s="165" t="s">
        <v>6528</v>
      </c>
      <c r="P2289" s="9">
        <v>7.7</v>
      </c>
      <c r="Q2289" s="5">
        <v>0.9</v>
      </c>
      <c r="R2289" s="163">
        <v>21</v>
      </c>
      <c r="S2289" s="146" t="s">
        <v>6534</v>
      </c>
      <c r="X2289" s="5">
        <v>1.1000000000000001</v>
      </c>
    </row>
    <row r="2290" spans="1:28" ht="15.6">
      <c r="A2290" s="5">
        <v>2276</v>
      </c>
      <c r="B2290" s="5" t="s">
        <v>6470</v>
      </c>
      <c r="C2290" s="169" t="s">
        <v>6508</v>
      </c>
      <c r="F2290" s="217">
        <v>7.8947799999999999</v>
      </c>
      <c r="G2290" s="217">
        <v>46.517769999999999</v>
      </c>
      <c r="H2290" s="170">
        <v>1379</v>
      </c>
      <c r="J2290" s="170" t="s">
        <v>6526</v>
      </c>
      <c r="K2290" s="4" t="s">
        <v>2038</v>
      </c>
      <c r="L2290" s="170" t="s">
        <v>2421</v>
      </c>
      <c r="M2290" s="170" t="s">
        <v>6528</v>
      </c>
      <c r="P2290" s="9">
        <v>7.2</v>
      </c>
      <c r="Q2290" s="5">
        <v>1.3</v>
      </c>
      <c r="R2290" s="163">
        <v>5</v>
      </c>
      <c r="S2290" s="146" t="s">
        <v>6534</v>
      </c>
      <c r="X2290" s="5">
        <v>1.4</v>
      </c>
    </row>
    <row r="2291" spans="1:28" ht="15.6">
      <c r="A2291" s="5">
        <v>2277</v>
      </c>
      <c r="B2291" s="5" t="s">
        <v>6471</v>
      </c>
      <c r="C2291" s="169" t="s">
        <v>6509</v>
      </c>
      <c r="F2291" s="217">
        <v>8.0622199999999999</v>
      </c>
      <c r="G2291" s="217">
        <v>46.600560000000002</v>
      </c>
      <c r="H2291" s="170">
        <v>1750</v>
      </c>
      <c r="J2291" s="170" t="s">
        <v>6527</v>
      </c>
      <c r="K2291" s="4" t="s">
        <v>2038</v>
      </c>
      <c r="L2291" s="170" t="s">
        <v>786</v>
      </c>
      <c r="M2291" s="170" t="s">
        <v>6528</v>
      </c>
      <c r="P2291" s="9">
        <v>9.6999999999999993</v>
      </c>
      <c r="Q2291" s="5">
        <v>1.1000000000000001</v>
      </c>
      <c r="R2291" s="163">
        <v>23</v>
      </c>
      <c r="S2291" s="146" t="s">
        <v>6534</v>
      </c>
      <c r="X2291" s="5">
        <v>1.2</v>
      </c>
    </row>
    <row r="2292" spans="1:28" ht="15">
      <c r="A2292" s="5">
        <v>2278</v>
      </c>
      <c r="B2292" s="5" t="s">
        <v>6472</v>
      </c>
      <c r="C2292" s="123" t="s">
        <v>6555</v>
      </c>
      <c r="F2292" s="179">
        <v>7.9176971359142296</v>
      </c>
      <c r="G2292" s="179">
        <v>46.094590482990903</v>
      </c>
      <c r="H2292" s="123">
        <v>1880</v>
      </c>
      <c r="K2292" s="4" t="s">
        <v>2038</v>
      </c>
      <c r="P2292" s="9">
        <v>6.3</v>
      </c>
      <c r="Q2292" s="123">
        <v>1.3</v>
      </c>
      <c r="S2292" s="146" t="s">
        <v>6569</v>
      </c>
    </row>
    <row r="2293" spans="1:28" ht="15">
      <c r="A2293" s="5">
        <v>2279</v>
      </c>
      <c r="B2293" s="5" t="s">
        <v>6473</v>
      </c>
      <c r="C2293" s="123" t="s">
        <v>6556</v>
      </c>
      <c r="F2293" s="179">
        <v>7.93402249455076</v>
      </c>
      <c r="G2293" s="179">
        <v>46.112511311365999</v>
      </c>
      <c r="H2293" s="123">
        <v>1800</v>
      </c>
      <c r="K2293" s="4" t="s">
        <v>2038</v>
      </c>
      <c r="P2293" s="9">
        <v>5.5</v>
      </c>
      <c r="Q2293" s="123">
        <v>1.1000000000000001</v>
      </c>
      <c r="S2293" s="146" t="s">
        <v>6569</v>
      </c>
    </row>
    <row r="2294" spans="1:28" ht="15">
      <c r="A2294" s="5">
        <v>2280</v>
      </c>
      <c r="B2294" s="5" t="s">
        <v>6474</v>
      </c>
      <c r="C2294" s="123" t="s">
        <v>6557</v>
      </c>
      <c r="F2294" s="179">
        <v>7.9802143679760702</v>
      </c>
      <c r="G2294" s="179">
        <v>46.074966988430802</v>
      </c>
      <c r="H2294" s="123">
        <v>2116</v>
      </c>
      <c r="K2294" s="4" t="s">
        <v>2037</v>
      </c>
      <c r="P2294" s="9">
        <v>5.6</v>
      </c>
      <c r="Q2294" s="123">
        <v>1.1000000000000001</v>
      </c>
      <c r="S2294" s="146" t="s">
        <v>6569</v>
      </c>
      <c r="Y2294" s="219">
        <v>17.5</v>
      </c>
      <c r="Z2294" s="172">
        <v>3</v>
      </c>
      <c r="AB2294" s="146" t="s">
        <v>6569</v>
      </c>
    </row>
    <row r="2295" spans="1:28" ht="15">
      <c r="A2295" s="5">
        <v>2281</v>
      </c>
      <c r="B2295" s="5" t="s">
        <v>6475</v>
      </c>
      <c r="C2295" s="123" t="s">
        <v>6558</v>
      </c>
      <c r="F2295" s="179">
        <v>7.9962375373558601</v>
      </c>
      <c r="G2295" s="179">
        <v>46.061845172880403</v>
      </c>
      <c r="H2295" s="123">
        <v>2140</v>
      </c>
      <c r="K2295" s="4" t="s">
        <v>2038</v>
      </c>
      <c r="P2295" s="9">
        <v>6.4</v>
      </c>
      <c r="Q2295" s="123">
        <v>1.3</v>
      </c>
      <c r="S2295" s="146" t="s">
        <v>6569</v>
      </c>
    </row>
    <row r="2296" spans="1:28" ht="15">
      <c r="A2296" s="5">
        <v>2282</v>
      </c>
      <c r="C2296" s="123" t="s">
        <v>6559</v>
      </c>
      <c r="F2296" s="179">
        <v>7.9986182531327499</v>
      </c>
      <c r="G2296" s="179">
        <v>46.105012711074998</v>
      </c>
      <c r="H2296" s="123">
        <v>2678</v>
      </c>
      <c r="K2296" s="4" t="s">
        <v>2038</v>
      </c>
      <c r="P2296" s="9">
        <v>7</v>
      </c>
      <c r="Q2296" s="123">
        <v>1.4</v>
      </c>
      <c r="S2296" s="146" t="s">
        <v>6569</v>
      </c>
    </row>
    <row r="2297" spans="1:28" ht="15">
      <c r="A2297" s="5">
        <v>2283</v>
      </c>
      <c r="C2297" s="123" t="s">
        <v>6560</v>
      </c>
      <c r="F2297" s="179">
        <v>8.1058788036937095</v>
      </c>
      <c r="G2297" s="179">
        <v>46.151207757975101</v>
      </c>
      <c r="H2297" s="123">
        <v>1521</v>
      </c>
      <c r="K2297" s="4" t="s">
        <v>2037</v>
      </c>
      <c r="P2297" s="9">
        <v>6.2</v>
      </c>
      <c r="Q2297" s="123">
        <v>1.2</v>
      </c>
      <c r="S2297" s="146" t="s">
        <v>6569</v>
      </c>
      <c r="Y2297" s="219">
        <v>16.8</v>
      </c>
      <c r="Z2297" s="172">
        <v>3</v>
      </c>
      <c r="AB2297" s="146" t="s">
        <v>6569</v>
      </c>
    </row>
    <row r="2298" spans="1:28" ht="15">
      <c r="A2298" s="5">
        <v>2284</v>
      </c>
      <c r="C2298" s="123" t="s">
        <v>6561</v>
      </c>
      <c r="F2298" s="179">
        <v>8.1078533470974499</v>
      </c>
      <c r="G2298" s="179">
        <v>46.153894829935297</v>
      </c>
      <c r="H2298" s="123">
        <v>1501</v>
      </c>
      <c r="K2298" s="4" t="s">
        <v>2038</v>
      </c>
      <c r="Q2298" s="123"/>
      <c r="S2298" s="146"/>
    </row>
    <row r="2299" spans="1:28" ht="15">
      <c r="A2299" s="5">
        <v>2285</v>
      </c>
      <c r="C2299" s="123" t="s">
        <v>6562</v>
      </c>
      <c r="F2299" s="179">
        <v>8.1255766389655104</v>
      </c>
      <c r="G2299" s="179">
        <v>46.1633240462426</v>
      </c>
      <c r="H2299" s="123">
        <v>1660</v>
      </c>
      <c r="K2299" s="4" t="s">
        <v>2037</v>
      </c>
      <c r="P2299" s="9">
        <v>5.2</v>
      </c>
      <c r="Q2299" s="123">
        <v>1.4</v>
      </c>
      <c r="S2299" s="146" t="s">
        <v>6569</v>
      </c>
      <c r="Y2299" s="219">
        <v>17.7</v>
      </c>
      <c r="Z2299" s="172">
        <v>3.8</v>
      </c>
      <c r="AB2299" s="146" t="s">
        <v>6569</v>
      </c>
    </row>
    <row r="2300" spans="1:28" ht="15">
      <c r="A2300" s="5">
        <v>2286</v>
      </c>
      <c r="C2300" s="123" t="s">
        <v>6563</v>
      </c>
      <c r="F2300" s="179">
        <v>8.1261250839633306</v>
      </c>
      <c r="G2300" s="179">
        <v>46.165749596562897</v>
      </c>
      <c r="H2300" s="123">
        <v>1600</v>
      </c>
      <c r="K2300" s="4" t="s">
        <v>2037</v>
      </c>
      <c r="P2300" s="9">
        <v>3.6</v>
      </c>
      <c r="Q2300" s="123">
        <v>1.2</v>
      </c>
      <c r="S2300" s="146" t="s">
        <v>6569</v>
      </c>
      <c r="Y2300" s="219">
        <v>11.6</v>
      </c>
      <c r="Z2300" s="172">
        <v>2</v>
      </c>
      <c r="AB2300" s="146" t="s">
        <v>6569</v>
      </c>
    </row>
    <row r="2301" spans="1:28" ht="15">
      <c r="A2301" s="5">
        <v>2287</v>
      </c>
      <c r="C2301" s="123" t="s">
        <v>6564</v>
      </c>
      <c r="F2301" s="179">
        <v>8.1206222613275596</v>
      </c>
      <c r="G2301" s="179">
        <v>46.170910600788197</v>
      </c>
      <c r="H2301" s="123">
        <v>1280</v>
      </c>
      <c r="K2301" s="4" t="s">
        <v>2038</v>
      </c>
      <c r="P2301" s="9">
        <v>3.3</v>
      </c>
      <c r="Q2301" s="123">
        <v>1.8</v>
      </c>
      <c r="S2301" s="146" t="s">
        <v>6569</v>
      </c>
    </row>
    <row r="2302" spans="1:28" ht="15">
      <c r="A2302" s="5">
        <v>2288</v>
      </c>
      <c r="B2302" s="5"/>
      <c r="C2302" s="123" t="s">
        <v>6565</v>
      </c>
      <c r="F2302" s="179">
        <v>8.1376474704735404</v>
      </c>
      <c r="G2302" s="179">
        <v>46.195995068230602</v>
      </c>
      <c r="H2302" s="123">
        <v>830</v>
      </c>
      <c r="K2302" s="4" t="s">
        <v>2037</v>
      </c>
      <c r="P2302" s="9">
        <v>2.5</v>
      </c>
      <c r="Q2302" s="123">
        <v>1.2</v>
      </c>
      <c r="S2302" s="146" t="s">
        <v>6569</v>
      </c>
      <c r="Y2302" s="219">
        <v>9.4</v>
      </c>
      <c r="Z2302" s="172">
        <v>2</v>
      </c>
      <c r="AB2302" s="146" t="s">
        <v>6569</v>
      </c>
    </row>
    <row r="2303" spans="1:28" ht="15">
      <c r="A2303" s="5">
        <v>2289</v>
      </c>
      <c r="B2303" s="5"/>
      <c r="C2303" s="123" t="s">
        <v>6566</v>
      </c>
      <c r="F2303" s="179">
        <v>8.2258737930678194</v>
      </c>
      <c r="G2303" s="179">
        <v>46.214306607929601</v>
      </c>
      <c r="H2303" s="123">
        <v>1080</v>
      </c>
      <c r="K2303" s="4" t="s">
        <v>2037</v>
      </c>
      <c r="P2303" s="9">
        <v>2.8</v>
      </c>
      <c r="Q2303" s="123">
        <v>0.6</v>
      </c>
      <c r="S2303" s="146" t="s">
        <v>6569</v>
      </c>
      <c r="Y2303" s="219">
        <v>10.4</v>
      </c>
      <c r="Z2303" s="172">
        <v>2.2000000000000002</v>
      </c>
      <c r="AB2303" s="146" t="s">
        <v>6569</v>
      </c>
    </row>
    <row r="2304" spans="1:28" ht="15">
      <c r="A2304" s="5">
        <v>2290</v>
      </c>
      <c r="B2304" s="5"/>
      <c r="C2304" s="123" t="s">
        <v>6567</v>
      </c>
      <c r="F2304" s="179">
        <v>8.09141418001294</v>
      </c>
      <c r="G2304" s="179">
        <v>46.186376093905402</v>
      </c>
      <c r="H2304" s="123">
        <v>1160</v>
      </c>
      <c r="K2304" s="4" t="s">
        <v>2038</v>
      </c>
      <c r="P2304" s="9">
        <v>2.7</v>
      </c>
      <c r="Q2304" s="123">
        <v>1.2</v>
      </c>
      <c r="S2304" s="146" t="s">
        <v>6569</v>
      </c>
    </row>
    <row r="2305" spans="1:31" ht="15">
      <c r="A2305" s="5">
        <v>2291</v>
      </c>
      <c r="B2305" s="5"/>
      <c r="C2305" s="123" t="s">
        <v>6568</v>
      </c>
      <c r="F2305" s="179">
        <v>8.0820860434302801</v>
      </c>
      <c r="G2305" s="179">
        <v>46.186159716779301</v>
      </c>
      <c r="H2305" s="123">
        <v>1200</v>
      </c>
      <c r="K2305" s="4" t="s">
        <v>2037</v>
      </c>
      <c r="P2305" s="9">
        <v>2.6</v>
      </c>
      <c r="Q2305" s="123">
        <v>0.6</v>
      </c>
      <c r="S2305" s="146" t="s">
        <v>6569</v>
      </c>
      <c r="Y2305" s="219">
        <v>10.1</v>
      </c>
      <c r="Z2305" s="172">
        <v>2</v>
      </c>
      <c r="AB2305" s="146" t="s">
        <v>6569</v>
      </c>
    </row>
    <row r="2306" spans="1:31" ht="12.75" customHeight="1">
      <c r="A2306" s="5">
        <v>2292</v>
      </c>
      <c r="C2306" s="5" t="s">
        <v>6589</v>
      </c>
      <c r="F2306" s="171">
        <v>13.07001</v>
      </c>
      <c r="G2306" s="171">
        <v>46.520560000000003</v>
      </c>
      <c r="H2306" s="6">
        <v>2130</v>
      </c>
      <c r="K2306" s="4" t="s">
        <v>2037</v>
      </c>
      <c r="P2306" s="172">
        <v>33.200000000000003</v>
      </c>
      <c r="Q2306" s="172">
        <v>2.9</v>
      </c>
      <c r="R2306" s="172">
        <v>25</v>
      </c>
      <c r="S2306" s="174" t="s">
        <v>6596</v>
      </c>
      <c r="T2306" s="172">
        <v>13.77</v>
      </c>
      <c r="U2306" s="172">
        <v>0.89</v>
      </c>
      <c r="V2306" s="172"/>
      <c r="W2306" s="172"/>
      <c r="X2306" s="172">
        <v>2.06</v>
      </c>
      <c r="Y2306" s="5">
        <v>67.3</v>
      </c>
      <c r="Z2306" s="5">
        <v>3.9</v>
      </c>
      <c r="AA2306" s="172">
        <v>20</v>
      </c>
      <c r="AB2306" s="174" t="s">
        <v>6596</v>
      </c>
    </row>
    <row r="2307" spans="1:31" ht="12.75" customHeight="1">
      <c r="A2307" s="5">
        <v>2293</v>
      </c>
      <c r="C2307" s="5" t="s">
        <v>6590</v>
      </c>
      <c r="F2307" s="218">
        <v>13.070320000000001</v>
      </c>
      <c r="G2307" s="218">
        <v>46.530189999999997</v>
      </c>
      <c r="H2307" s="6">
        <v>1714</v>
      </c>
      <c r="K2307" s="4" t="s">
        <v>2037</v>
      </c>
      <c r="P2307" s="172">
        <v>30.4</v>
      </c>
      <c r="Q2307" s="172">
        <v>1.1000000000000001</v>
      </c>
      <c r="R2307" s="172">
        <v>25</v>
      </c>
      <c r="S2307" s="174" t="s">
        <v>6596</v>
      </c>
      <c r="T2307" s="172">
        <v>13.95</v>
      </c>
      <c r="U2307" s="172">
        <v>0.8</v>
      </c>
      <c r="V2307" s="172"/>
      <c r="W2307" s="172"/>
      <c r="X2307" s="172">
        <v>1.78</v>
      </c>
      <c r="Y2307" s="5">
        <v>60.4</v>
      </c>
      <c r="Z2307" s="5">
        <v>4.3</v>
      </c>
      <c r="AA2307" s="172">
        <v>20</v>
      </c>
      <c r="AB2307" s="174" t="s">
        <v>6596</v>
      </c>
    </row>
    <row r="2308" spans="1:31" ht="12.75" customHeight="1">
      <c r="A2308" s="5">
        <v>2294</v>
      </c>
      <c r="C2308" s="4" t="s">
        <v>6591</v>
      </c>
      <c r="F2308" s="171">
        <v>13.090450000000001</v>
      </c>
      <c r="G2308" s="171">
        <v>46.530169999999998</v>
      </c>
      <c r="H2308" s="6">
        <v>2380</v>
      </c>
      <c r="K2308" s="4" t="s">
        <v>2037</v>
      </c>
      <c r="P2308" s="172">
        <v>28.6</v>
      </c>
      <c r="Q2308" s="172">
        <v>2.7</v>
      </c>
      <c r="R2308" s="172">
        <v>25</v>
      </c>
      <c r="S2308" s="174" t="s">
        <v>6596</v>
      </c>
      <c r="T2308" s="172">
        <v>13.51</v>
      </c>
      <c r="U2308" s="172">
        <v>1.26</v>
      </c>
      <c r="V2308" s="172"/>
      <c r="W2308" s="172"/>
      <c r="X2308" s="172">
        <v>1.87</v>
      </c>
      <c r="Y2308" s="5">
        <v>55.6</v>
      </c>
      <c r="Z2308" s="5">
        <v>3.3</v>
      </c>
      <c r="AA2308" s="172">
        <v>20</v>
      </c>
      <c r="AB2308" s="174" t="s">
        <v>6596</v>
      </c>
    </row>
    <row r="2309" spans="1:31" ht="12.75" customHeight="1">
      <c r="A2309" s="5">
        <v>2295</v>
      </c>
      <c r="C2309" s="4" t="s">
        <v>6592</v>
      </c>
      <c r="F2309" s="171">
        <v>13.090450000000001</v>
      </c>
      <c r="G2309" s="171">
        <v>46.530169999999998</v>
      </c>
      <c r="H2309" s="6">
        <v>2380</v>
      </c>
      <c r="K2309" s="4" t="s">
        <v>2037</v>
      </c>
      <c r="P2309" s="172">
        <v>23.3</v>
      </c>
      <c r="Q2309" s="172">
        <v>0.8</v>
      </c>
      <c r="R2309" s="172">
        <v>25</v>
      </c>
      <c r="S2309" s="174" t="s">
        <v>6596</v>
      </c>
      <c r="T2309" s="172">
        <v>11.51</v>
      </c>
      <c r="U2309" s="172">
        <v>1.95</v>
      </c>
      <c r="V2309" s="172"/>
      <c r="W2309" s="172"/>
      <c r="X2309" s="172">
        <v>1.83</v>
      </c>
      <c r="Y2309" s="5">
        <v>54.2</v>
      </c>
      <c r="Z2309" s="5">
        <v>3.6</v>
      </c>
      <c r="AA2309" s="172">
        <v>20</v>
      </c>
      <c r="AB2309" s="174" t="s">
        <v>6596</v>
      </c>
    </row>
    <row r="2310" spans="1:31" ht="12.75" customHeight="1">
      <c r="A2310" s="5">
        <v>2296</v>
      </c>
      <c r="C2310" s="4" t="s">
        <v>6593</v>
      </c>
      <c r="F2310" s="171">
        <v>13.100569999999999</v>
      </c>
      <c r="G2310" s="171">
        <v>46.540289999999999</v>
      </c>
      <c r="H2310" s="6">
        <v>1883</v>
      </c>
      <c r="K2310" s="4" t="s">
        <v>2037</v>
      </c>
      <c r="P2310" s="172">
        <v>15.9</v>
      </c>
      <c r="Q2310" s="172">
        <v>1</v>
      </c>
      <c r="R2310" s="172">
        <v>25</v>
      </c>
      <c r="S2310" s="174" t="s">
        <v>6596</v>
      </c>
      <c r="T2310" s="172">
        <v>14.35</v>
      </c>
      <c r="U2310" s="172">
        <v>0.81</v>
      </c>
      <c r="V2310" s="172"/>
      <c r="W2310" s="172"/>
      <c r="X2310" s="172">
        <v>1.87</v>
      </c>
      <c r="Y2310" s="5">
        <v>41.2</v>
      </c>
      <c r="Z2310" s="5">
        <v>2.8</v>
      </c>
      <c r="AA2310" s="172">
        <v>20</v>
      </c>
      <c r="AB2310" s="174" t="s">
        <v>6596</v>
      </c>
    </row>
    <row r="2311" spans="1:31" ht="12.75" customHeight="1">
      <c r="A2311" s="5">
        <v>2297</v>
      </c>
      <c r="C2311" s="4" t="s">
        <v>6594</v>
      </c>
      <c r="F2311" s="171">
        <v>13.100580000000001</v>
      </c>
      <c r="G2311" s="171">
        <v>46.540280000000003</v>
      </c>
      <c r="H2311" s="171">
        <v>1870</v>
      </c>
      <c r="K2311" s="4" t="s">
        <v>2037</v>
      </c>
      <c r="P2311" s="172">
        <v>16.399999999999999</v>
      </c>
      <c r="Q2311" s="172">
        <v>0.7</v>
      </c>
      <c r="R2311" s="172">
        <v>25</v>
      </c>
      <c r="S2311" s="174" t="s">
        <v>6596</v>
      </c>
      <c r="T2311" s="172">
        <v>13.92</v>
      </c>
      <c r="U2311" s="172">
        <v>1.02</v>
      </c>
      <c r="V2311" s="172"/>
      <c r="W2311" s="172"/>
      <c r="X2311" s="172">
        <v>2.0099999999999998</v>
      </c>
      <c r="Y2311" s="5">
        <v>40.5</v>
      </c>
      <c r="Z2311" s="5">
        <v>2.8</v>
      </c>
      <c r="AA2311" s="172">
        <v>20</v>
      </c>
      <c r="AB2311" s="174" t="s">
        <v>6596</v>
      </c>
    </row>
    <row r="2312" spans="1:31" ht="12.75" customHeight="1">
      <c r="A2312" s="5">
        <v>2298</v>
      </c>
      <c r="C2312" s="4" t="s">
        <v>6595</v>
      </c>
      <c r="F2312" s="171">
        <v>13.100580000000001</v>
      </c>
      <c r="G2312" s="171">
        <v>46.540280000000003</v>
      </c>
      <c r="H2312" s="171">
        <v>1870</v>
      </c>
      <c r="K2312" s="4" t="s">
        <v>2037</v>
      </c>
      <c r="P2312" s="172">
        <v>11.5</v>
      </c>
      <c r="Q2312" s="172">
        <v>1</v>
      </c>
      <c r="R2312" s="172">
        <v>25</v>
      </c>
      <c r="S2312" s="174" t="s">
        <v>6596</v>
      </c>
      <c r="T2312" s="172">
        <v>11.75</v>
      </c>
      <c r="U2312" s="172">
        <v>2.11</v>
      </c>
      <c r="V2312" s="172"/>
      <c r="W2312" s="172"/>
      <c r="X2312" s="172">
        <v>1.93</v>
      </c>
      <c r="Y2312" s="5">
        <v>40.1</v>
      </c>
      <c r="Z2312" s="5">
        <v>2.2000000000000002</v>
      </c>
      <c r="AA2312" s="172">
        <v>20</v>
      </c>
      <c r="AB2312" s="174" t="s">
        <v>6596</v>
      </c>
    </row>
    <row r="2313" spans="1:31" ht="52.8">
      <c r="A2313" s="5">
        <v>2299</v>
      </c>
      <c r="C2313" s="5" t="s">
        <v>6597</v>
      </c>
      <c r="F2313" s="171">
        <v>11.881</v>
      </c>
      <c r="G2313" s="171">
        <v>47.807000000000002</v>
      </c>
      <c r="H2313" s="171">
        <v>600</v>
      </c>
      <c r="K2313" s="4" t="s">
        <v>6644</v>
      </c>
      <c r="L2313" s="231" t="s">
        <v>6621</v>
      </c>
      <c r="N2313" s="33">
        <v>26.6</v>
      </c>
      <c r="O2313" s="5">
        <v>2.2999999999999998</v>
      </c>
      <c r="AB2313" s="174" t="s">
        <v>6663</v>
      </c>
    </row>
    <row r="2314" spans="1:31" ht="66">
      <c r="A2314" s="5">
        <v>2300</v>
      </c>
      <c r="C2314" s="5" t="s">
        <v>6598</v>
      </c>
      <c r="F2314" s="171">
        <v>11.946</v>
      </c>
      <c r="G2314" s="171">
        <v>47.89</v>
      </c>
      <c r="H2314" s="171">
        <v>500</v>
      </c>
      <c r="K2314" s="4" t="s">
        <v>6644</v>
      </c>
      <c r="L2314" s="231" t="s">
        <v>6622</v>
      </c>
      <c r="N2314" s="65">
        <v>17.100000000000001</v>
      </c>
      <c r="O2314" s="5">
        <v>5</v>
      </c>
      <c r="AB2314" s="174" t="s">
        <v>6663</v>
      </c>
    </row>
    <row r="2315" spans="1:31" ht="66">
      <c r="A2315" s="5">
        <v>2301</v>
      </c>
      <c r="C2315" s="5" t="s">
        <v>6599</v>
      </c>
      <c r="F2315" s="171">
        <v>11.920999999999999</v>
      </c>
      <c r="G2315" s="171">
        <v>47.5</v>
      </c>
      <c r="H2315" s="171">
        <v>840</v>
      </c>
      <c r="K2315" s="4" t="s">
        <v>6644</v>
      </c>
      <c r="L2315" s="231" t="s">
        <v>6623</v>
      </c>
      <c r="N2315" s="65">
        <v>27.7</v>
      </c>
      <c r="O2315" s="5">
        <v>1.3</v>
      </c>
      <c r="AB2315" s="174" t="s">
        <v>6663</v>
      </c>
    </row>
    <row r="2316" spans="1:31" ht="52.8">
      <c r="A2316" s="5">
        <v>2302</v>
      </c>
      <c r="C2316" s="4" t="s">
        <v>6600</v>
      </c>
      <c r="F2316" s="171">
        <v>11.894</v>
      </c>
      <c r="G2316" s="171">
        <v>47.454000000000001</v>
      </c>
      <c r="H2316" s="171">
        <v>550</v>
      </c>
      <c r="K2316" s="4" t="s">
        <v>6644</v>
      </c>
      <c r="L2316" s="231" t="s">
        <v>6624</v>
      </c>
      <c r="N2316" s="65">
        <v>21</v>
      </c>
      <c r="O2316" s="5">
        <v>0.8</v>
      </c>
      <c r="AB2316" s="174" t="s">
        <v>6663</v>
      </c>
    </row>
    <row r="2317" spans="1:31" ht="52.8">
      <c r="A2317" s="5">
        <v>2303</v>
      </c>
      <c r="C2317" s="4" t="s">
        <v>6601</v>
      </c>
      <c r="F2317" s="171">
        <v>11.843</v>
      </c>
      <c r="G2317" s="171">
        <v>47.405000000000001</v>
      </c>
      <c r="H2317" s="171">
        <v>480</v>
      </c>
      <c r="K2317" s="4" t="s">
        <v>6645</v>
      </c>
      <c r="L2317" s="231" t="s">
        <v>6625</v>
      </c>
      <c r="N2317" s="65">
        <v>6.9</v>
      </c>
      <c r="O2317" s="5">
        <v>1.8</v>
      </c>
      <c r="AB2317" s="174" t="s">
        <v>6663</v>
      </c>
      <c r="AD2317" s="65">
        <v>147.69999999999999</v>
      </c>
      <c r="AE2317" s="5">
        <v>12.5</v>
      </c>
    </row>
    <row r="2318" spans="1:31" ht="92.4">
      <c r="A2318" s="5">
        <v>2304</v>
      </c>
      <c r="C2318" s="5" t="s">
        <v>6602</v>
      </c>
      <c r="F2318" s="171">
        <v>11.875</v>
      </c>
      <c r="G2318" s="171">
        <v>47.316000000000003</v>
      </c>
      <c r="H2318" s="171">
        <v>540</v>
      </c>
      <c r="K2318" s="4" t="s">
        <v>6646</v>
      </c>
      <c r="L2318" s="231" t="s">
        <v>6626</v>
      </c>
      <c r="AB2318" s="174" t="s">
        <v>6663</v>
      </c>
      <c r="AD2318" s="65">
        <v>44.7</v>
      </c>
      <c r="AE2318" s="5">
        <v>5.2</v>
      </c>
    </row>
    <row r="2319" spans="1:31" ht="92.4">
      <c r="A2319" s="5">
        <v>2305</v>
      </c>
      <c r="C2319" s="5" t="s">
        <v>6603</v>
      </c>
      <c r="F2319" s="171">
        <v>11.879</v>
      </c>
      <c r="G2319" s="171">
        <v>47.222000000000001</v>
      </c>
      <c r="H2319" s="171">
        <v>620</v>
      </c>
      <c r="K2319" s="4" t="s">
        <v>6645</v>
      </c>
      <c r="L2319" s="231" t="s">
        <v>6627</v>
      </c>
      <c r="N2319" s="65">
        <v>7.4</v>
      </c>
      <c r="O2319" s="5">
        <v>0.4</v>
      </c>
      <c r="AB2319" s="174" t="s">
        <v>6663</v>
      </c>
      <c r="AD2319" s="65">
        <v>12.9</v>
      </c>
      <c r="AE2319" s="5">
        <v>0.9</v>
      </c>
    </row>
    <row r="2320" spans="1:31" ht="79.2">
      <c r="A2320" s="5">
        <v>2306</v>
      </c>
      <c r="C2320" s="5" t="s">
        <v>6604</v>
      </c>
      <c r="F2320" s="171">
        <v>11.836</v>
      </c>
      <c r="G2320" s="171">
        <v>47.155000000000001</v>
      </c>
      <c r="H2320" s="171">
        <v>670</v>
      </c>
      <c r="K2320" s="4" t="s">
        <v>6645</v>
      </c>
      <c r="L2320" s="231" t="s">
        <v>6628</v>
      </c>
      <c r="N2320" s="65">
        <v>10.1</v>
      </c>
      <c r="O2320" s="5">
        <v>0.3</v>
      </c>
      <c r="AB2320" s="174" t="s">
        <v>6663</v>
      </c>
      <c r="AD2320" s="65">
        <v>11.8</v>
      </c>
      <c r="AE2320" s="4">
        <v>0.4</v>
      </c>
    </row>
    <row r="2321" spans="1:31" ht="52.8">
      <c r="A2321" s="5">
        <v>2307</v>
      </c>
      <c r="C2321" s="5" t="s">
        <v>6605</v>
      </c>
      <c r="F2321" s="171">
        <v>11.949</v>
      </c>
      <c r="G2321" s="171">
        <v>47.06</v>
      </c>
      <c r="H2321" s="171">
        <v>2200</v>
      </c>
      <c r="K2321" s="4" t="s">
        <v>6645</v>
      </c>
      <c r="L2321" s="231" t="s">
        <v>6629</v>
      </c>
      <c r="N2321" s="65">
        <v>9.1999999999999993</v>
      </c>
      <c r="O2321" s="5">
        <v>1.2</v>
      </c>
      <c r="AB2321" s="174" t="s">
        <v>6663</v>
      </c>
      <c r="AD2321" s="65">
        <v>12.1</v>
      </c>
      <c r="AE2321" s="4">
        <v>0.5</v>
      </c>
    </row>
    <row r="2322" spans="1:31" ht="66">
      <c r="A2322" s="5">
        <v>2308</v>
      </c>
      <c r="C2322" s="5" t="s">
        <v>6606</v>
      </c>
      <c r="F2322" s="171">
        <v>11.936999999999999</v>
      </c>
      <c r="G2322" s="171">
        <v>47.06</v>
      </c>
      <c r="H2322" s="171">
        <v>1600</v>
      </c>
      <c r="K2322" s="4" t="s">
        <v>6645</v>
      </c>
      <c r="L2322" s="231" t="s">
        <v>6630</v>
      </c>
      <c r="N2322" s="65">
        <v>5.8</v>
      </c>
      <c r="O2322" s="5">
        <v>0.2</v>
      </c>
      <c r="AB2322" s="174" t="s">
        <v>6663</v>
      </c>
      <c r="AD2322" s="65">
        <v>10.6</v>
      </c>
      <c r="AE2322" s="4">
        <v>0.4</v>
      </c>
    </row>
    <row r="2323" spans="1:31" ht="52.8">
      <c r="A2323" s="5">
        <v>2309</v>
      </c>
      <c r="C2323" s="5" t="s">
        <v>6607</v>
      </c>
      <c r="F2323" s="171">
        <v>11.874000000000001</v>
      </c>
      <c r="G2323" s="171">
        <v>47.12</v>
      </c>
      <c r="H2323" s="171">
        <v>1150</v>
      </c>
      <c r="K2323" s="4" t="s">
        <v>6645</v>
      </c>
      <c r="L2323" s="231" t="s">
        <v>6629</v>
      </c>
      <c r="N2323" s="65">
        <v>6</v>
      </c>
      <c r="O2323" s="5">
        <v>0.6</v>
      </c>
      <c r="AB2323" s="174" t="s">
        <v>6663</v>
      </c>
      <c r="AD2323" s="65">
        <v>9.1</v>
      </c>
      <c r="AE2323" s="4">
        <v>0.2</v>
      </c>
    </row>
    <row r="2324" spans="1:31" ht="52.8">
      <c r="A2324" s="5">
        <v>2310</v>
      </c>
      <c r="C2324" s="5" t="s">
        <v>6608</v>
      </c>
      <c r="F2324" s="171">
        <v>11.840999999999999</v>
      </c>
      <c r="G2324" s="171">
        <v>46.81</v>
      </c>
      <c r="H2324" s="171">
        <v>825</v>
      </c>
      <c r="K2324" s="4" t="s">
        <v>6645</v>
      </c>
      <c r="L2324" s="231" t="s">
        <v>6631</v>
      </c>
      <c r="N2324" s="65">
        <v>12</v>
      </c>
      <c r="O2324" s="5">
        <v>1.1000000000000001</v>
      </c>
      <c r="AB2324" s="174" t="s">
        <v>6663</v>
      </c>
      <c r="AD2324" s="65">
        <v>30.6</v>
      </c>
      <c r="AE2324" s="4">
        <v>2.8</v>
      </c>
    </row>
    <row r="2325" spans="1:31" ht="66">
      <c r="A2325" s="5">
        <v>2311</v>
      </c>
      <c r="C2325" s="5" t="s">
        <v>6609</v>
      </c>
      <c r="F2325" s="171">
        <v>11.948</v>
      </c>
      <c r="G2325" s="171">
        <v>46.912999999999997</v>
      </c>
      <c r="H2325" s="171">
        <v>900</v>
      </c>
      <c r="K2325" s="4" t="s">
        <v>6645</v>
      </c>
      <c r="L2325" s="231" t="s">
        <v>6632</v>
      </c>
      <c r="N2325" s="65">
        <v>7.2</v>
      </c>
      <c r="O2325" s="5">
        <v>0.7</v>
      </c>
      <c r="AB2325" s="174" t="s">
        <v>6663</v>
      </c>
      <c r="AD2325" s="65">
        <v>15.6</v>
      </c>
      <c r="AE2325" s="4">
        <v>0.5</v>
      </c>
    </row>
    <row r="2326" spans="1:31" ht="52.8">
      <c r="A2326" s="5">
        <v>2312</v>
      </c>
      <c r="C2326" s="5" t="s">
        <v>6610</v>
      </c>
      <c r="F2326" s="171">
        <v>11.92</v>
      </c>
      <c r="G2326" s="171">
        <v>46.97</v>
      </c>
      <c r="H2326" s="171">
        <v>1162</v>
      </c>
      <c r="K2326" s="4" t="s">
        <v>6645</v>
      </c>
      <c r="L2326" s="231" t="s">
        <v>6633</v>
      </c>
      <c r="N2326" s="65">
        <v>6</v>
      </c>
      <c r="O2326" s="5">
        <v>0.7</v>
      </c>
      <c r="AB2326" s="174" t="s">
        <v>6663</v>
      </c>
      <c r="AD2326" s="65">
        <v>12.7</v>
      </c>
      <c r="AE2326" s="4">
        <v>0.2</v>
      </c>
    </row>
    <row r="2327" spans="1:31" ht="52.8">
      <c r="A2327" s="5">
        <v>2313</v>
      </c>
      <c r="C2327" s="5" t="s">
        <v>6611</v>
      </c>
      <c r="F2327" s="171">
        <v>11.861000000000001</v>
      </c>
      <c r="G2327" s="171">
        <v>46.764000000000003</v>
      </c>
      <c r="H2327" s="171">
        <v>912</v>
      </c>
      <c r="K2327" s="4" t="s">
        <v>6646</v>
      </c>
      <c r="L2327" s="231" t="s">
        <v>6634</v>
      </c>
      <c r="AB2327" s="174" t="s">
        <v>6663</v>
      </c>
      <c r="AD2327" s="65">
        <v>150.80000000000001</v>
      </c>
      <c r="AE2327" s="4">
        <v>4.2</v>
      </c>
    </row>
    <row r="2328" spans="1:31" ht="92.4">
      <c r="A2328" s="5">
        <v>2314</v>
      </c>
      <c r="C2328" s="5" t="s">
        <v>6612</v>
      </c>
      <c r="F2328" s="171">
        <v>11.808999999999999</v>
      </c>
      <c r="G2328" s="171">
        <v>46.55</v>
      </c>
      <c r="H2328" s="171">
        <v>2103</v>
      </c>
      <c r="K2328" s="4" t="s">
        <v>6645</v>
      </c>
      <c r="L2328" s="231" t="s">
        <v>6635</v>
      </c>
      <c r="N2328" s="65">
        <v>18.100000000000001</v>
      </c>
      <c r="O2328" s="5">
        <v>1.1000000000000001</v>
      </c>
      <c r="AB2328" s="174" t="s">
        <v>6663</v>
      </c>
      <c r="AD2328" s="65">
        <v>221.5</v>
      </c>
      <c r="AE2328" s="4">
        <v>9.3000000000000007</v>
      </c>
    </row>
    <row r="2329" spans="1:31" ht="79.2">
      <c r="A2329" s="5">
        <v>2315</v>
      </c>
      <c r="C2329" s="5" t="s">
        <v>6613</v>
      </c>
      <c r="F2329" s="171">
        <v>11.861000000000001</v>
      </c>
      <c r="G2329" s="171">
        <v>46.356999999999999</v>
      </c>
      <c r="H2329" s="171">
        <v>1266</v>
      </c>
      <c r="K2329" s="4" t="s">
        <v>6646</v>
      </c>
      <c r="L2329" s="231" t="s">
        <v>6636</v>
      </c>
      <c r="AB2329" s="174" t="s">
        <v>6663</v>
      </c>
      <c r="AD2329" s="65">
        <v>93.1</v>
      </c>
      <c r="AE2329" s="4">
        <v>30.31</v>
      </c>
    </row>
    <row r="2330" spans="1:31" ht="79.2">
      <c r="A2330" s="5">
        <v>2316</v>
      </c>
      <c r="C2330" s="5" t="s">
        <v>6614</v>
      </c>
      <c r="F2330" s="171">
        <v>11.801</v>
      </c>
      <c r="G2330" s="171">
        <v>46.268000000000001</v>
      </c>
      <c r="H2330" s="171">
        <v>1522</v>
      </c>
      <c r="K2330" s="4" t="s">
        <v>6646</v>
      </c>
      <c r="L2330" s="231" t="s">
        <v>6637</v>
      </c>
      <c r="AB2330" s="174" t="s">
        <v>6663</v>
      </c>
      <c r="AD2330" s="65">
        <v>216.1</v>
      </c>
      <c r="AE2330" s="4">
        <v>11.6</v>
      </c>
    </row>
    <row r="2331" spans="1:31" ht="105.6">
      <c r="A2331" s="5">
        <v>2317</v>
      </c>
      <c r="C2331" s="5" t="s">
        <v>6615</v>
      </c>
      <c r="F2331" s="171">
        <v>11.853</v>
      </c>
      <c r="G2331" s="171">
        <v>46.021999999999998</v>
      </c>
      <c r="H2331" s="171">
        <v>350</v>
      </c>
      <c r="K2331" s="4" t="s">
        <v>6645</v>
      </c>
      <c r="L2331" s="231" t="s">
        <v>6638</v>
      </c>
      <c r="N2331" s="65">
        <v>10.9</v>
      </c>
      <c r="O2331" s="5">
        <v>0.4</v>
      </c>
      <c r="AB2331" s="174" t="s">
        <v>6663</v>
      </c>
      <c r="AD2331" s="65">
        <v>218.3</v>
      </c>
      <c r="AE2331" s="4">
        <v>8.6</v>
      </c>
    </row>
    <row r="2332" spans="1:31" ht="52.8">
      <c r="A2332" s="5">
        <v>2318</v>
      </c>
      <c r="C2332" s="5" t="s">
        <v>6616</v>
      </c>
      <c r="F2332" s="171">
        <v>11.83</v>
      </c>
      <c r="G2332" s="171">
        <v>46.185000000000002</v>
      </c>
      <c r="H2332" s="171">
        <v>719</v>
      </c>
      <c r="K2332" s="4" t="s">
        <v>6646</v>
      </c>
      <c r="L2332" s="231" t="s">
        <v>6639</v>
      </c>
      <c r="AB2332" s="174" t="s">
        <v>6663</v>
      </c>
      <c r="AD2332" s="65">
        <v>265.2</v>
      </c>
      <c r="AE2332" s="4">
        <v>10.4</v>
      </c>
    </row>
    <row r="2333" spans="1:31" ht="92.4">
      <c r="A2333" s="5">
        <v>2319</v>
      </c>
      <c r="C2333" s="5" t="s">
        <v>6617</v>
      </c>
      <c r="F2333" s="171">
        <v>11.903</v>
      </c>
      <c r="G2333" s="171">
        <v>46.667000000000002</v>
      </c>
      <c r="H2333" s="171">
        <v>1331</v>
      </c>
      <c r="K2333" s="4" t="s">
        <v>6644</v>
      </c>
      <c r="L2333" s="231" t="s">
        <v>6640</v>
      </c>
      <c r="N2333" s="65">
        <v>20.399999999999999</v>
      </c>
      <c r="O2333" s="5">
        <v>1.2</v>
      </c>
      <c r="AB2333" s="174" t="s">
        <v>6663</v>
      </c>
      <c r="AD2333" s="65"/>
    </row>
    <row r="2334" spans="1:31" ht="52.8">
      <c r="A2334" s="5">
        <v>2320</v>
      </c>
      <c r="C2334" s="5" t="s">
        <v>6618</v>
      </c>
      <c r="F2334" s="171">
        <v>12.166</v>
      </c>
      <c r="G2334" s="171">
        <v>47.624000000000002</v>
      </c>
      <c r="H2334" s="171">
        <v>740</v>
      </c>
      <c r="K2334" s="4" t="s">
        <v>6646</v>
      </c>
      <c r="L2334" s="231" t="s">
        <v>6641</v>
      </c>
      <c r="AB2334" s="174" t="s">
        <v>6663</v>
      </c>
      <c r="AD2334" s="65">
        <v>148.19999999999999</v>
      </c>
      <c r="AE2334" s="4">
        <v>13.7</v>
      </c>
    </row>
    <row r="2335" spans="1:31" ht="52.8">
      <c r="A2335" s="5">
        <v>2321</v>
      </c>
      <c r="C2335" s="5" t="s">
        <v>6619</v>
      </c>
      <c r="F2335" s="171">
        <v>12.092000000000001</v>
      </c>
      <c r="G2335" s="171">
        <v>47.662999999999997</v>
      </c>
      <c r="H2335" s="171">
        <v>900</v>
      </c>
      <c r="K2335" s="4" t="s">
        <v>6645</v>
      </c>
      <c r="L2335" s="231" t="s">
        <v>6642</v>
      </c>
      <c r="N2335" s="65">
        <v>8</v>
      </c>
      <c r="O2335" s="5">
        <v>1.2</v>
      </c>
      <c r="AB2335" s="174" t="s">
        <v>6663</v>
      </c>
      <c r="AD2335" s="65"/>
    </row>
    <row r="2336" spans="1:31" ht="105.6">
      <c r="A2336" s="5">
        <v>2322</v>
      </c>
      <c r="C2336" s="5" t="s">
        <v>6620</v>
      </c>
      <c r="F2336" s="171">
        <v>12.016999999999999</v>
      </c>
      <c r="G2336" s="171">
        <v>47.756</v>
      </c>
      <c r="H2336" s="171">
        <v>650</v>
      </c>
      <c r="K2336" s="4" t="s">
        <v>6645</v>
      </c>
      <c r="L2336" s="231" t="s">
        <v>6643</v>
      </c>
      <c r="N2336" s="65">
        <v>18.399999999999999</v>
      </c>
      <c r="O2336" s="5">
        <v>2.5</v>
      </c>
      <c r="AB2336" s="174" t="s">
        <v>6663</v>
      </c>
      <c r="AD2336" s="65">
        <v>304.60000000000002</v>
      </c>
      <c r="AE2336" s="4">
        <v>20</v>
      </c>
    </row>
    <row r="2337" spans="1:28" ht="13.8">
      <c r="A2337" s="5">
        <v>2323</v>
      </c>
      <c r="B2337" s="123"/>
      <c r="C2337" s="233" t="s">
        <v>6647</v>
      </c>
      <c r="D2337" s="54"/>
      <c r="E2337" s="54"/>
      <c r="F2337" s="54">
        <v>14.518053999999999</v>
      </c>
      <c r="G2337" s="54">
        <v>47.330418000000002</v>
      </c>
      <c r="H2337" s="54">
        <v>1680</v>
      </c>
      <c r="I2337" s="54"/>
      <c r="J2337" s="54"/>
      <c r="K2337" s="54" t="s">
        <v>2038</v>
      </c>
      <c r="L2337" s="233" t="s">
        <v>6661</v>
      </c>
      <c r="M2337" s="12"/>
      <c r="N2337" s="67"/>
      <c r="O2337" s="12"/>
      <c r="P2337" s="54">
        <v>44.4</v>
      </c>
      <c r="Q2337" s="54">
        <v>6.4</v>
      </c>
      <c r="R2337" s="54">
        <v>22</v>
      </c>
      <c r="T2337" s="123">
        <v>12.85</v>
      </c>
      <c r="U2337" s="123">
        <v>0.73</v>
      </c>
      <c r="W2337" s="123">
        <v>80</v>
      </c>
      <c r="X2337" s="123">
        <v>1.57</v>
      </c>
      <c r="AB2337" s="174" t="s">
        <v>6664</v>
      </c>
    </row>
    <row r="2338" spans="1:28" ht="13.8">
      <c r="A2338" s="5">
        <v>2324</v>
      </c>
      <c r="B2338" s="123"/>
      <c r="C2338" s="233" t="s">
        <v>6648</v>
      </c>
      <c r="D2338" s="54"/>
      <c r="E2338" s="54"/>
      <c r="F2338" s="54">
        <v>14.514227999999999</v>
      </c>
      <c r="G2338" s="54">
        <v>47.325426999999998</v>
      </c>
      <c r="H2338" s="54">
        <v>1362</v>
      </c>
      <c r="I2338" s="54"/>
      <c r="J2338" s="54"/>
      <c r="K2338" s="54" t="s">
        <v>2038</v>
      </c>
      <c r="L2338" s="233" t="s">
        <v>6661</v>
      </c>
      <c r="M2338" s="12"/>
      <c r="N2338" s="67"/>
      <c r="O2338" s="12"/>
      <c r="P2338" s="54">
        <v>42.4</v>
      </c>
      <c r="Q2338" s="54">
        <v>4.2</v>
      </c>
      <c r="R2338" s="54">
        <v>21</v>
      </c>
      <c r="T2338" s="123"/>
      <c r="U2338" s="123"/>
      <c r="W2338" s="123"/>
      <c r="X2338" s="123">
        <v>1.58</v>
      </c>
      <c r="AB2338" s="174" t="s">
        <v>6664</v>
      </c>
    </row>
    <row r="2339" spans="1:28" ht="13.8">
      <c r="A2339" s="5">
        <v>2325</v>
      </c>
      <c r="B2339" s="123"/>
      <c r="C2339" s="233" t="s">
        <v>6649</v>
      </c>
      <c r="D2339" s="54"/>
      <c r="E2339" s="54"/>
      <c r="F2339" s="54">
        <v>14.541166</v>
      </c>
      <c r="G2339" s="54">
        <v>47.342346999999997</v>
      </c>
      <c r="H2339" s="54">
        <v>2301</v>
      </c>
      <c r="I2339" s="54"/>
      <c r="J2339" s="54"/>
      <c r="K2339" s="54" t="s">
        <v>856</v>
      </c>
      <c r="L2339" s="233" t="s">
        <v>6662</v>
      </c>
      <c r="M2339" s="12"/>
      <c r="N2339" s="232">
        <v>38.200000000000003</v>
      </c>
      <c r="O2339" s="232">
        <v>1.6</v>
      </c>
      <c r="P2339" s="54">
        <v>48.5</v>
      </c>
      <c r="Q2339" s="54">
        <v>7.4</v>
      </c>
      <c r="R2339" s="54">
        <v>22</v>
      </c>
      <c r="T2339" s="123">
        <v>12.55</v>
      </c>
      <c r="U2339" s="123">
        <v>1.0900000000000001</v>
      </c>
      <c r="W2339" s="123">
        <v>50</v>
      </c>
      <c r="X2339" s="123">
        <v>1.59</v>
      </c>
      <c r="AB2339" s="174" t="s">
        <v>6664</v>
      </c>
    </row>
    <row r="2340" spans="1:28" ht="13.8">
      <c r="A2340" s="5">
        <v>2326</v>
      </c>
      <c r="B2340" s="123"/>
      <c r="C2340" s="233" t="s">
        <v>6650</v>
      </c>
      <c r="D2340" s="54"/>
      <c r="E2340" s="54"/>
      <c r="F2340" s="54">
        <v>14.520842</v>
      </c>
      <c r="G2340" s="54">
        <v>47.335501999999998</v>
      </c>
      <c r="H2340" s="54">
        <v>1912</v>
      </c>
      <c r="I2340" s="54"/>
      <c r="J2340" s="54"/>
      <c r="K2340" s="54" t="s">
        <v>2038</v>
      </c>
      <c r="L2340" s="233" t="s">
        <v>6661</v>
      </c>
      <c r="M2340" s="12"/>
      <c r="N2340" s="67"/>
      <c r="O2340" s="12"/>
      <c r="P2340" s="54">
        <v>46.3</v>
      </c>
      <c r="Q2340" s="54">
        <v>4</v>
      </c>
      <c r="R2340" s="54">
        <v>22</v>
      </c>
      <c r="T2340" s="123">
        <v>12.99</v>
      </c>
      <c r="U2340" s="123">
        <v>0.67</v>
      </c>
      <c r="W2340" s="123">
        <v>74</v>
      </c>
      <c r="X2340" s="123">
        <v>1.59</v>
      </c>
      <c r="AB2340" s="174" t="s">
        <v>6664</v>
      </c>
    </row>
    <row r="2341" spans="1:28" ht="13.8">
      <c r="A2341" s="5">
        <v>2327</v>
      </c>
      <c r="B2341" s="123"/>
      <c r="C2341" s="233" t="s">
        <v>6651</v>
      </c>
      <c r="D2341" s="54"/>
      <c r="E2341" s="54"/>
      <c r="F2341" s="54">
        <v>14.515253</v>
      </c>
      <c r="G2341" s="54">
        <v>47.324057000000003</v>
      </c>
      <c r="H2341" s="54">
        <v>1287</v>
      </c>
      <c r="I2341" s="54"/>
      <c r="J2341" s="54"/>
      <c r="K2341" s="54" t="s">
        <v>856</v>
      </c>
      <c r="L2341" s="233" t="s">
        <v>6661</v>
      </c>
      <c r="M2341" s="12"/>
      <c r="N2341" s="232">
        <v>38.799999999999997</v>
      </c>
      <c r="O2341" s="232">
        <v>5.2</v>
      </c>
      <c r="P2341" s="54">
        <v>40.9</v>
      </c>
      <c r="Q2341" s="54">
        <v>5.9</v>
      </c>
      <c r="R2341" s="54">
        <v>22</v>
      </c>
      <c r="T2341" s="123">
        <v>12.62</v>
      </c>
      <c r="U2341" s="123">
        <v>1.1100000000000001</v>
      </c>
      <c r="W2341" s="123">
        <v>23</v>
      </c>
      <c r="X2341" s="123">
        <v>1.59</v>
      </c>
      <c r="AB2341" s="174" t="s">
        <v>6664</v>
      </c>
    </row>
    <row r="2342" spans="1:28" ht="13.8">
      <c r="A2342" s="5">
        <v>2328</v>
      </c>
      <c r="B2342" s="123"/>
      <c r="C2342" s="233" t="s">
        <v>6652</v>
      </c>
      <c r="D2342" s="54"/>
      <c r="E2342" s="54"/>
      <c r="F2342" s="54">
        <v>14.069737999999999</v>
      </c>
      <c r="G2342" s="54">
        <v>47.195900999999999</v>
      </c>
      <c r="H2342" s="54">
        <v>1540</v>
      </c>
      <c r="I2342" s="54"/>
      <c r="J2342" s="54"/>
      <c r="K2342" s="54" t="s">
        <v>856</v>
      </c>
      <c r="L2342" s="233" t="s">
        <v>6662</v>
      </c>
      <c r="M2342" s="12"/>
      <c r="N2342" s="232">
        <v>5.7</v>
      </c>
      <c r="O2342" s="232">
        <v>0.9</v>
      </c>
      <c r="P2342" s="54">
        <v>14.1</v>
      </c>
      <c r="Q2342" s="54">
        <v>2.1</v>
      </c>
      <c r="R2342" s="54">
        <v>20</v>
      </c>
      <c r="T2342" s="123"/>
      <c r="U2342" s="123"/>
      <c r="W2342" s="123"/>
      <c r="X2342" s="123">
        <v>1.61</v>
      </c>
      <c r="AB2342" s="174" t="s">
        <v>6664</v>
      </c>
    </row>
    <row r="2343" spans="1:28" ht="13.8">
      <c r="A2343" s="5">
        <v>2329</v>
      </c>
      <c r="B2343" s="123"/>
      <c r="C2343" s="233" t="s">
        <v>6653</v>
      </c>
      <c r="D2343" s="54"/>
      <c r="E2343" s="54"/>
      <c r="F2343" s="54">
        <v>14.070178</v>
      </c>
      <c r="G2343" s="54">
        <v>47.188713999999997</v>
      </c>
      <c r="H2343" s="54">
        <v>1228</v>
      </c>
      <c r="I2343" s="54"/>
      <c r="J2343" s="54"/>
      <c r="K2343" s="54" t="s">
        <v>2038</v>
      </c>
      <c r="L2343" s="233" t="s">
        <v>6662</v>
      </c>
      <c r="M2343" s="12"/>
      <c r="N2343" s="67"/>
      <c r="O2343" s="12"/>
      <c r="P2343" s="54">
        <v>14.8</v>
      </c>
      <c r="Q2343" s="54">
        <v>2</v>
      </c>
      <c r="R2343" s="54">
        <v>20</v>
      </c>
      <c r="T2343" s="123">
        <v>13.76</v>
      </c>
      <c r="U2343" s="123">
        <v>0.77</v>
      </c>
      <c r="W2343" s="123">
        <v>65</v>
      </c>
      <c r="X2343" s="123">
        <v>1.6</v>
      </c>
      <c r="AB2343" s="174" t="s">
        <v>6664</v>
      </c>
    </row>
    <row r="2344" spans="1:28" ht="13.8">
      <c r="A2344" s="5">
        <v>2330</v>
      </c>
      <c r="B2344" s="123"/>
      <c r="C2344" s="233" t="s">
        <v>6654</v>
      </c>
      <c r="D2344" s="54"/>
      <c r="E2344" s="54"/>
      <c r="F2344" s="54">
        <v>14.064759</v>
      </c>
      <c r="G2344" s="54">
        <v>47.222788000000001</v>
      </c>
      <c r="H2344" s="54">
        <v>2283</v>
      </c>
      <c r="I2344" s="54"/>
      <c r="J2344" s="54"/>
      <c r="K2344" s="54" t="s">
        <v>856</v>
      </c>
      <c r="L2344" s="233" t="s">
        <v>6662</v>
      </c>
      <c r="M2344" s="12"/>
      <c r="N2344" s="232">
        <v>6.3</v>
      </c>
      <c r="O2344" s="232">
        <v>0.3</v>
      </c>
      <c r="P2344" s="54">
        <v>15.9</v>
      </c>
      <c r="Q2344" s="54">
        <v>2.2999999999999998</v>
      </c>
      <c r="R2344" s="54">
        <v>20</v>
      </c>
      <c r="T2344" s="123"/>
      <c r="U2344" s="123"/>
      <c r="W2344" s="123"/>
      <c r="X2344" s="123">
        <v>1.56</v>
      </c>
      <c r="AB2344" s="174" t="s">
        <v>6664</v>
      </c>
    </row>
    <row r="2345" spans="1:28" ht="13.8">
      <c r="A2345" s="5">
        <v>2331</v>
      </c>
      <c r="B2345" s="123"/>
      <c r="C2345" s="233" t="s">
        <v>6655</v>
      </c>
      <c r="D2345" s="54"/>
      <c r="E2345" s="54"/>
      <c r="F2345" s="54">
        <v>14.070576000000001</v>
      </c>
      <c r="G2345" s="54">
        <v>47.209907000000001</v>
      </c>
      <c r="H2345" s="54">
        <v>1920</v>
      </c>
      <c r="I2345" s="54"/>
      <c r="J2345" s="54"/>
      <c r="K2345" s="54" t="s">
        <v>856</v>
      </c>
      <c r="L2345" s="233" t="s">
        <v>6661</v>
      </c>
      <c r="M2345" s="12"/>
      <c r="N2345" s="232">
        <v>6.1</v>
      </c>
      <c r="O2345" s="232">
        <v>0.3</v>
      </c>
      <c r="P2345" s="54">
        <v>15.2</v>
      </c>
      <c r="Q2345" s="54">
        <v>2.1</v>
      </c>
      <c r="R2345" s="54">
        <v>20</v>
      </c>
      <c r="T2345" s="123">
        <v>13.66</v>
      </c>
      <c r="U2345" s="123">
        <v>0.78</v>
      </c>
      <c r="W2345" s="123">
        <v>55</v>
      </c>
      <c r="X2345" s="123">
        <v>1.56</v>
      </c>
      <c r="AB2345" s="174" t="s">
        <v>6664</v>
      </c>
    </row>
    <row r="2346" spans="1:28" ht="13.8">
      <c r="A2346" s="5">
        <v>2332</v>
      </c>
      <c r="B2346" s="123"/>
      <c r="C2346" s="233" t="s">
        <v>6656</v>
      </c>
      <c r="D2346" s="54"/>
      <c r="E2346" s="54"/>
      <c r="F2346" s="54">
        <v>14.049588</v>
      </c>
      <c r="G2346" s="54">
        <v>47.234757000000002</v>
      </c>
      <c r="H2346" s="54">
        <v>2450</v>
      </c>
      <c r="I2346" s="54"/>
      <c r="J2346" s="54"/>
      <c r="K2346" s="54" t="s">
        <v>856</v>
      </c>
      <c r="L2346" s="233" t="s">
        <v>6661</v>
      </c>
      <c r="M2346" s="12"/>
      <c r="N2346" s="232">
        <v>6.6</v>
      </c>
      <c r="O2346" s="232">
        <v>0.5</v>
      </c>
      <c r="P2346" s="54">
        <v>16.899999999999999</v>
      </c>
      <c r="Q2346" s="54">
        <v>2.6</v>
      </c>
      <c r="R2346" s="54">
        <v>20</v>
      </c>
      <c r="T2346" s="123"/>
      <c r="U2346" s="123"/>
      <c r="W2346" s="123"/>
      <c r="X2346" s="123">
        <v>1.58</v>
      </c>
      <c r="AB2346" s="174" t="s">
        <v>6664</v>
      </c>
    </row>
    <row r="2347" spans="1:28" ht="13.8">
      <c r="A2347" s="5">
        <v>2333</v>
      </c>
      <c r="B2347" s="123"/>
      <c r="C2347" s="233" t="s">
        <v>6657</v>
      </c>
      <c r="D2347" s="54"/>
      <c r="E2347" s="54"/>
      <c r="F2347" s="54">
        <v>14.149450999999999</v>
      </c>
      <c r="G2347" s="54">
        <v>47.244726</v>
      </c>
      <c r="H2347" s="54">
        <v>2350</v>
      </c>
      <c r="I2347" s="54"/>
      <c r="J2347" s="54"/>
      <c r="K2347" s="54" t="s">
        <v>2038</v>
      </c>
      <c r="L2347" s="233" t="s">
        <v>6662</v>
      </c>
      <c r="M2347" s="12"/>
      <c r="N2347" s="67"/>
      <c r="O2347" s="12"/>
      <c r="P2347" s="54">
        <v>15.9</v>
      </c>
      <c r="Q2347" s="54">
        <v>2.5</v>
      </c>
      <c r="R2347" s="54">
        <v>20</v>
      </c>
      <c r="T2347" s="123"/>
      <c r="U2347" s="123"/>
      <c r="W2347" s="123"/>
      <c r="X2347" s="123">
        <v>1.58</v>
      </c>
      <c r="AB2347" s="174" t="s">
        <v>6664</v>
      </c>
    </row>
    <row r="2348" spans="1:28" ht="13.8">
      <c r="A2348" s="5">
        <v>2334</v>
      </c>
      <c r="B2348" s="123"/>
      <c r="C2348" s="233" t="s">
        <v>6658</v>
      </c>
      <c r="D2348" s="54"/>
      <c r="E2348" s="54"/>
      <c r="F2348" s="54">
        <v>14.148289</v>
      </c>
      <c r="G2348" s="54">
        <v>47.233173000000001</v>
      </c>
      <c r="H2348" s="54">
        <v>2091</v>
      </c>
      <c r="I2348" s="54"/>
      <c r="J2348" s="54"/>
      <c r="K2348" s="54" t="s">
        <v>2038</v>
      </c>
      <c r="L2348" s="233" t="s">
        <v>6662</v>
      </c>
      <c r="M2348" s="12"/>
      <c r="N2348" s="67"/>
      <c r="O2348" s="12"/>
      <c r="P2348" s="54">
        <v>15</v>
      </c>
      <c r="Q2348" s="54">
        <v>2.6</v>
      </c>
      <c r="R2348" s="54">
        <v>20</v>
      </c>
      <c r="T2348" s="123">
        <v>13.72</v>
      </c>
      <c r="U2348" s="123">
        <v>0.91</v>
      </c>
      <c r="W2348" s="123">
        <v>67</v>
      </c>
      <c r="X2348" s="123">
        <v>1.6</v>
      </c>
      <c r="AB2348" s="174" t="s">
        <v>6664</v>
      </c>
    </row>
    <row r="2349" spans="1:28" ht="13.8">
      <c r="A2349" s="5">
        <v>2335</v>
      </c>
      <c r="B2349" s="123"/>
      <c r="C2349" s="233" t="s">
        <v>6659</v>
      </c>
      <c r="D2349" s="54"/>
      <c r="E2349" s="54"/>
      <c r="F2349" s="54">
        <v>14.150686</v>
      </c>
      <c r="G2349" s="54">
        <v>47.219988999999998</v>
      </c>
      <c r="H2349" s="54">
        <v>1650</v>
      </c>
      <c r="I2349" s="54"/>
      <c r="J2349" s="54"/>
      <c r="K2349" s="54" t="s">
        <v>2038</v>
      </c>
      <c r="L2349" s="233" t="s">
        <v>6662</v>
      </c>
      <c r="M2349" s="12"/>
      <c r="N2349" s="67"/>
      <c r="O2349" s="12"/>
      <c r="P2349" s="54">
        <v>14.3</v>
      </c>
      <c r="Q2349" s="54">
        <v>2.5</v>
      </c>
      <c r="R2349" s="54">
        <v>20</v>
      </c>
      <c r="T2349" s="123"/>
      <c r="U2349" s="123"/>
      <c r="W2349" s="123"/>
      <c r="X2349" s="123">
        <v>1.64</v>
      </c>
      <c r="AB2349" s="174" t="s">
        <v>6664</v>
      </c>
    </row>
    <row r="2350" spans="1:28" ht="13.8">
      <c r="A2350" s="5">
        <v>2336</v>
      </c>
      <c r="B2350" s="123"/>
      <c r="C2350" s="233" t="s">
        <v>6660</v>
      </c>
      <c r="D2350" s="54"/>
      <c r="E2350" s="54"/>
      <c r="F2350" s="54">
        <v>14.157098</v>
      </c>
      <c r="G2350" s="54">
        <v>47.213406999999997</v>
      </c>
      <c r="H2350" s="54">
        <v>1369</v>
      </c>
      <c r="I2350" s="54"/>
      <c r="J2350" s="54"/>
      <c r="K2350" s="54" t="s">
        <v>2038</v>
      </c>
      <c r="L2350" s="233" t="s">
        <v>6662</v>
      </c>
      <c r="M2350" s="12"/>
      <c r="N2350" s="67"/>
      <c r="O2350" s="12"/>
      <c r="P2350" s="54">
        <v>13.9</v>
      </c>
      <c r="Q2350" s="54">
        <v>2.4</v>
      </c>
      <c r="R2350" s="54">
        <v>20</v>
      </c>
      <c r="T2350" s="123">
        <v>13.75</v>
      </c>
      <c r="U2350" s="123">
        <v>1.01</v>
      </c>
      <c r="W2350" s="123">
        <v>50</v>
      </c>
      <c r="X2350" s="123">
        <v>1.57</v>
      </c>
      <c r="AB2350" s="174" t="s">
        <v>6664</v>
      </c>
    </row>
    <row r="2351" spans="1:28">
      <c r="A2351" s="5">
        <v>2337</v>
      </c>
      <c r="C2351" s="5" t="s">
        <v>6665</v>
      </c>
      <c r="F2351" s="179">
        <v>15.056967</v>
      </c>
      <c r="G2351" s="179">
        <v>47.213132999999999</v>
      </c>
      <c r="H2351" s="6">
        <v>1616</v>
      </c>
      <c r="K2351" s="12" t="s">
        <v>2037</v>
      </c>
      <c r="L2351" s="5" t="s">
        <v>6681</v>
      </c>
      <c r="M2351" s="5" t="s">
        <v>6682</v>
      </c>
      <c r="P2351" s="9">
        <v>41.8</v>
      </c>
      <c r="Q2351" s="65">
        <v>1.9</v>
      </c>
      <c r="R2351" s="5">
        <v>20</v>
      </c>
      <c r="T2351" s="5">
        <v>13.62</v>
      </c>
      <c r="U2351" s="5">
        <v>1.72</v>
      </c>
      <c r="W2351" s="5">
        <v>101</v>
      </c>
      <c r="X2351" s="5">
        <v>2.08</v>
      </c>
      <c r="Y2351" s="219">
        <v>68.7</v>
      </c>
      <c r="Z2351" s="172">
        <v>3.7</v>
      </c>
      <c r="AB2351" s="174" t="s">
        <v>6694</v>
      </c>
    </row>
    <row r="2352" spans="1:28">
      <c r="A2352" s="5">
        <v>2338</v>
      </c>
      <c r="C2352" s="5" t="s">
        <v>6666</v>
      </c>
      <c r="F2352" s="179">
        <v>14.99705</v>
      </c>
      <c r="G2352" s="179">
        <v>47.294967</v>
      </c>
      <c r="H2352" s="6">
        <v>668</v>
      </c>
      <c r="K2352" s="12" t="s">
        <v>2037</v>
      </c>
      <c r="L2352" s="5" t="s">
        <v>6683</v>
      </c>
      <c r="M2352" s="5" t="s">
        <v>6682</v>
      </c>
      <c r="P2352" s="9">
        <v>49</v>
      </c>
      <c r="Q2352" s="65">
        <v>2.2000000000000002</v>
      </c>
      <c r="R2352" s="5">
        <v>11</v>
      </c>
      <c r="T2352" s="5">
        <v>14.04</v>
      </c>
      <c r="U2352" s="4">
        <v>1.24</v>
      </c>
      <c r="W2352" s="5">
        <v>98</v>
      </c>
      <c r="X2352" s="5">
        <v>2.5099999999999998</v>
      </c>
      <c r="Y2352" s="219">
        <v>67.8</v>
      </c>
      <c r="Z2352" s="172">
        <v>3.8</v>
      </c>
      <c r="AB2352" s="174" t="s">
        <v>6694</v>
      </c>
    </row>
    <row r="2353" spans="1:28">
      <c r="A2353" s="5">
        <v>2339</v>
      </c>
      <c r="C2353" s="5" t="s">
        <v>6667</v>
      </c>
      <c r="F2353" s="179">
        <v>14.99705</v>
      </c>
      <c r="G2353" s="179">
        <v>47.270183000000003</v>
      </c>
      <c r="H2353" s="6">
        <v>1050</v>
      </c>
      <c r="K2353" s="12" t="s">
        <v>2037</v>
      </c>
      <c r="L2353" s="5" t="s">
        <v>6683</v>
      </c>
      <c r="M2353" s="5" t="s">
        <v>6682</v>
      </c>
      <c r="P2353" s="9">
        <v>12.4</v>
      </c>
      <c r="Q2353" s="65">
        <v>0.9</v>
      </c>
      <c r="R2353" s="5">
        <v>15</v>
      </c>
      <c r="T2353" s="5">
        <v>14.53</v>
      </c>
      <c r="U2353" s="4">
        <v>1.67</v>
      </c>
      <c r="W2353" s="5">
        <v>13</v>
      </c>
      <c r="X2353" s="5">
        <v>2.66</v>
      </c>
      <c r="Y2353" s="219">
        <v>73.099999999999994</v>
      </c>
      <c r="Z2353" s="172">
        <v>2.9</v>
      </c>
      <c r="AB2353" s="174" t="s">
        <v>6694</v>
      </c>
    </row>
    <row r="2354" spans="1:28">
      <c r="A2354" s="5">
        <v>2340</v>
      </c>
      <c r="C2354" s="5" t="s">
        <v>6668</v>
      </c>
      <c r="F2354" s="179">
        <v>14.915832999999999</v>
      </c>
      <c r="G2354" s="179">
        <v>47.337833000000003</v>
      </c>
      <c r="H2354" s="6">
        <v>1475</v>
      </c>
      <c r="K2354" s="12" t="s">
        <v>2037</v>
      </c>
      <c r="L2354" s="5" t="s">
        <v>786</v>
      </c>
      <c r="M2354" s="5" t="s">
        <v>6682</v>
      </c>
      <c r="P2354" s="9">
        <v>48.1</v>
      </c>
      <c r="Q2354" s="65">
        <v>4.9000000000000004</v>
      </c>
      <c r="R2354" s="5">
        <v>15</v>
      </c>
      <c r="T2354" s="5">
        <v>13.05</v>
      </c>
      <c r="U2354" s="4">
        <v>1.71</v>
      </c>
      <c r="W2354" s="5">
        <v>20</v>
      </c>
      <c r="X2354" s="5">
        <v>2.2200000000000002</v>
      </c>
      <c r="Y2354" s="219">
        <v>69.8</v>
      </c>
      <c r="Z2354" s="172">
        <v>4.5999999999999996</v>
      </c>
      <c r="AB2354" s="174" t="s">
        <v>6694</v>
      </c>
    </row>
    <row r="2355" spans="1:28">
      <c r="A2355" s="5">
        <v>2341</v>
      </c>
      <c r="C2355" s="5" t="s">
        <v>6669</v>
      </c>
      <c r="F2355" s="179">
        <v>14.92685</v>
      </c>
      <c r="G2355" s="179">
        <v>47.309417000000003</v>
      </c>
      <c r="H2355" s="6">
        <v>692</v>
      </c>
      <c r="K2355" s="12" t="s">
        <v>2037</v>
      </c>
      <c r="L2355" s="5" t="s">
        <v>3447</v>
      </c>
      <c r="M2355" s="5" t="s">
        <v>6682</v>
      </c>
      <c r="P2355" s="9">
        <v>50</v>
      </c>
      <c r="Q2355" s="65">
        <v>3.2</v>
      </c>
      <c r="R2355" s="5">
        <v>15</v>
      </c>
      <c r="T2355" s="5">
        <v>13.23</v>
      </c>
      <c r="U2355" s="4">
        <v>1.57</v>
      </c>
      <c r="W2355" s="5">
        <v>37</v>
      </c>
      <c r="X2355" s="5">
        <v>1.99</v>
      </c>
      <c r="Y2355" s="219">
        <v>67.5</v>
      </c>
      <c r="Z2355" s="172">
        <v>3.1</v>
      </c>
      <c r="AB2355" s="174" t="s">
        <v>6694</v>
      </c>
    </row>
    <row r="2356" spans="1:28">
      <c r="A2356" s="5">
        <v>2342</v>
      </c>
      <c r="C2356" s="5" t="s">
        <v>6670</v>
      </c>
      <c r="F2356" s="179">
        <v>15.873917</v>
      </c>
      <c r="G2356" s="179">
        <v>47.562750000000001</v>
      </c>
      <c r="H2356" s="6">
        <v>1181</v>
      </c>
      <c r="K2356" s="12" t="s">
        <v>2314</v>
      </c>
      <c r="L2356" s="5" t="s">
        <v>6684</v>
      </c>
      <c r="M2356" s="5" t="s">
        <v>6685</v>
      </c>
      <c r="W2356" s="5"/>
      <c r="X2356" s="5"/>
      <c r="Y2356" s="219">
        <v>53</v>
      </c>
      <c r="Z2356" s="172">
        <v>2.5</v>
      </c>
      <c r="AB2356" s="174" t="s">
        <v>6694</v>
      </c>
    </row>
    <row r="2357" spans="1:28">
      <c r="A2357" s="5">
        <v>2343</v>
      </c>
      <c r="C2357" s="5" t="s">
        <v>6671</v>
      </c>
      <c r="F2357" s="179">
        <v>15.722950000000001</v>
      </c>
      <c r="G2357" s="179">
        <v>47.481383000000001</v>
      </c>
      <c r="H2357" s="6">
        <v>826</v>
      </c>
      <c r="K2357" s="12" t="s">
        <v>2314</v>
      </c>
      <c r="L2357" s="5" t="s">
        <v>6686</v>
      </c>
      <c r="M2357" s="5" t="s">
        <v>6687</v>
      </c>
      <c r="W2357" s="5"/>
      <c r="X2357" s="5"/>
      <c r="Y2357" s="219">
        <v>69</v>
      </c>
      <c r="Z2357" s="172">
        <v>3.8</v>
      </c>
      <c r="AB2357" s="174" t="s">
        <v>6694</v>
      </c>
    </row>
    <row r="2358" spans="1:28">
      <c r="A2358" s="5">
        <v>2344</v>
      </c>
      <c r="C2358" s="5" t="s">
        <v>6672</v>
      </c>
      <c r="F2358" s="179">
        <v>15.723133000000001</v>
      </c>
      <c r="G2358" s="179">
        <v>47.592582999999998</v>
      </c>
      <c r="H2358" s="6">
        <v>844</v>
      </c>
      <c r="K2358" s="12" t="s">
        <v>2314</v>
      </c>
      <c r="L2358" s="5" t="s">
        <v>6686</v>
      </c>
      <c r="M2358" s="5" t="s">
        <v>6687</v>
      </c>
      <c r="W2358" s="5"/>
      <c r="X2358" s="5"/>
      <c r="Y2358" s="219">
        <v>66.5</v>
      </c>
      <c r="Z2358" s="172">
        <v>4.0999999999999996</v>
      </c>
      <c r="AB2358" s="174" t="s">
        <v>6694</v>
      </c>
    </row>
    <row r="2359" spans="1:28">
      <c r="A2359" s="5">
        <v>2345</v>
      </c>
      <c r="C2359" s="5" t="s">
        <v>6673</v>
      </c>
      <c r="F2359" s="179">
        <v>15.745850000000001</v>
      </c>
      <c r="G2359" s="179">
        <v>47.559382999999997</v>
      </c>
      <c r="H2359" s="6">
        <v>1543</v>
      </c>
      <c r="K2359" s="12" t="s">
        <v>2037</v>
      </c>
      <c r="L2359" s="5" t="s">
        <v>6686</v>
      </c>
      <c r="M2359" s="5" t="s">
        <v>6687</v>
      </c>
      <c r="P2359" s="9">
        <v>20.9</v>
      </c>
      <c r="Q2359" s="65">
        <v>1.1000000000000001</v>
      </c>
      <c r="R2359" s="5">
        <v>15</v>
      </c>
      <c r="T2359" s="5">
        <v>14.34</v>
      </c>
      <c r="U2359" s="5">
        <v>1.36</v>
      </c>
      <c r="W2359" s="5">
        <v>20</v>
      </c>
      <c r="X2359" s="5">
        <v>2.0099999999999998</v>
      </c>
      <c r="Y2359" s="219">
        <v>54.1</v>
      </c>
      <c r="Z2359" s="172">
        <v>2.4</v>
      </c>
      <c r="AB2359" s="174" t="s">
        <v>6694</v>
      </c>
    </row>
    <row r="2360" spans="1:28">
      <c r="A2360" s="5">
        <v>2346</v>
      </c>
      <c r="C2360" s="5" t="s">
        <v>6674</v>
      </c>
      <c r="F2360" s="179">
        <v>15.738217000000001</v>
      </c>
      <c r="G2360" s="179">
        <v>47.578133000000001</v>
      </c>
      <c r="H2360" s="6">
        <v>1138</v>
      </c>
      <c r="K2360" s="12" t="s">
        <v>2037</v>
      </c>
      <c r="L2360" s="5" t="s">
        <v>6686</v>
      </c>
      <c r="M2360" s="5" t="s">
        <v>6687</v>
      </c>
      <c r="P2360" s="9">
        <v>4.9000000000000004</v>
      </c>
      <c r="Q2360" s="65">
        <v>0.7</v>
      </c>
      <c r="R2360" s="5">
        <v>5</v>
      </c>
      <c r="W2360" s="5" t="s">
        <v>6693</v>
      </c>
      <c r="X2360" s="5" t="s">
        <v>6693</v>
      </c>
      <c r="Y2360" s="219">
        <v>53.6</v>
      </c>
      <c r="Z2360" s="172">
        <v>2.2000000000000002</v>
      </c>
      <c r="AB2360" s="174" t="s">
        <v>6694</v>
      </c>
    </row>
    <row r="2361" spans="1:28">
      <c r="A2361" s="5">
        <v>2347</v>
      </c>
      <c r="C2361" s="5" t="s">
        <v>6675</v>
      </c>
      <c r="F2361" s="179">
        <v>15.6898</v>
      </c>
      <c r="G2361" s="179">
        <v>47.646033000000003</v>
      </c>
      <c r="H2361" s="6">
        <v>986</v>
      </c>
      <c r="K2361" s="12" t="s">
        <v>2038</v>
      </c>
      <c r="L2361" s="5" t="s">
        <v>6688</v>
      </c>
      <c r="M2361" s="5" t="s">
        <v>6689</v>
      </c>
      <c r="P2361" s="9">
        <v>13.7</v>
      </c>
      <c r="Q2361" s="65">
        <v>1</v>
      </c>
      <c r="R2361" s="5">
        <v>15</v>
      </c>
      <c r="T2361" s="5">
        <v>14.37</v>
      </c>
      <c r="U2361" s="5">
        <v>0.85</v>
      </c>
      <c r="W2361" s="5">
        <v>6</v>
      </c>
      <c r="X2361" s="5">
        <v>2.5499999999999998</v>
      </c>
      <c r="AB2361" s="174" t="s">
        <v>6694</v>
      </c>
    </row>
    <row r="2362" spans="1:28">
      <c r="A2362" s="5">
        <v>2348</v>
      </c>
      <c r="C2362" s="5" t="s">
        <v>6676</v>
      </c>
      <c r="F2362" s="179">
        <v>15.677066999999999</v>
      </c>
      <c r="G2362" s="179">
        <v>47.620617000000003</v>
      </c>
      <c r="H2362" s="6">
        <v>786</v>
      </c>
      <c r="K2362" s="12" t="s">
        <v>2314</v>
      </c>
      <c r="L2362" s="5" t="s">
        <v>6690</v>
      </c>
      <c r="M2362" s="5" t="s">
        <v>6691</v>
      </c>
      <c r="W2362" s="5"/>
      <c r="X2362" s="5"/>
      <c r="Y2362" s="219">
        <v>68.3</v>
      </c>
      <c r="Z2362" s="172">
        <v>4.2</v>
      </c>
      <c r="AB2362" s="174" t="s">
        <v>6694</v>
      </c>
    </row>
    <row r="2363" spans="1:28">
      <c r="A2363" s="5">
        <v>2349</v>
      </c>
      <c r="C2363" s="5" t="s">
        <v>6677</v>
      </c>
      <c r="F2363" s="179">
        <v>16.005400000000002</v>
      </c>
      <c r="G2363" s="179">
        <v>47.609749999999998</v>
      </c>
      <c r="H2363" s="6">
        <v>562</v>
      </c>
      <c r="K2363" s="12" t="s">
        <v>2037</v>
      </c>
      <c r="L2363" s="12" t="s">
        <v>6686</v>
      </c>
      <c r="M2363" s="5" t="s">
        <v>6687</v>
      </c>
      <c r="P2363" s="9">
        <v>24.9</v>
      </c>
      <c r="Q2363" s="65">
        <v>1.5</v>
      </c>
      <c r="R2363" s="5">
        <v>15</v>
      </c>
      <c r="T2363" s="5">
        <v>13.46</v>
      </c>
      <c r="U2363" s="5">
        <v>0.92</v>
      </c>
      <c r="W2363" s="5">
        <v>17</v>
      </c>
      <c r="X2363" s="5">
        <v>1.78</v>
      </c>
      <c r="Y2363" s="219">
        <v>55.6</v>
      </c>
      <c r="Z2363" s="172">
        <v>2.5</v>
      </c>
      <c r="AB2363" s="174" t="s">
        <v>6694</v>
      </c>
    </row>
    <row r="2364" spans="1:28">
      <c r="A2364" s="5">
        <v>2350</v>
      </c>
      <c r="C2364" s="5" t="s">
        <v>6678</v>
      </c>
      <c r="F2364" s="179">
        <v>15.367599999999999</v>
      </c>
      <c r="G2364" s="179">
        <v>47.496282999999998</v>
      </c>
      <c r="H2364" s="6">
        <v>662</v>
      </c>
      <c r="K2364" s="12" t="s">
        <v>2038</v>
      </c>
      <c r="L2364" s="12" t="s">
        <v>6686</v>
      </c>
      <c r="M2364" s="5" t="s">
        <v>6687</v>
      </c>
      <c r="P2364" s="9">
        <v>14.1</v>
      </c>
      <c r="Q2364" s="65">
        <v>0.9</v>
      </c>
      <c r="R2364" s="5">
        <v>14</v>
      </c>
      <c r="W2364" s="5" t="s">
        <v>6693</v>
      </c>
      <c r="X2364" s="5" t="s">
        <v>6693</v>
      </c>
      <c r="AB2364" s="174" t="s">
        <v>6694</v>
      </c>
    </row>
    <row r="2365" spans="1:28">
      <c r="A2365" s="5">
        <v>2351</v>
      </c>
      <c r="C2365" s="5" t="s">
        <v>6679</v>
      </c>
      <c r="F2365" s="179">
        <v>15.368117</v>
      </c>
      <c r="G2365" s="179">
        <v>47.523983000000001</v>
      </c>
      <c r="H2365" s="6">
        <v>917</v>
      </c>
      <c r="K2365" s="12" t="s">
        <v>2038</v>
      </c>
      <c r="L2365" s="12" t="s">
        <v>6681</v>
      </c>
      <c r="M2365" s="5" t="s">
        <v>6692</v>
      </c>
      <c r="P2365" s="9">
        <v>32.6</v>
      </c>
      <c r="Q2365" s="65">
        <v>4</v>
      </c>
      <c r="R2365" s="5">
        <v>10</v>
      </c>
      <c r="T2365" s="5">
        <v>13.99</v>
      </c>
      <c r="U2365" s="5">
        <v>1.33</v>
      </c>
      <c r="W2365" s="5">
        <v>2</v>
      </c>
      <c r="X2365" s="5">
        <v>1.754</v>
      </c>
      <c r="AB2365" s="174" t="s">
        <v>6694</v>
      </c>
    </row>
    <row r="2366" spans="1:28">
      <c r="A2366" s="5">
        <v>2352</v>
      </c>
      <c r="C2366" s="5" t="s">
        <v>6680</v>
      </c>
      <c r="F2366" s="179">
        <v>15.454433</v>
      </c>
      <c r="G2366" s="179">
        <v>47.445633000000001</v>
      </c>
      <c r="H2366" s="6">
        <v>698</v>
      </c>
      <c r="K2366" s="12" t="s">
        <v>2038</v>
      </c>
      <c r="L2366" s="12" t="s">
        <v>107</v>
      </c>
      <c r="M2366" s="5" t="s">
        <v>6682</v>
      </c>
      <c r="P2366" s="9">
        <v>14.4</v>
      </c>
      <c r="Q2366" s="65">
        <v>1.5</v>
      </c>
      <c r="R2366" s="5">
        <v>18</v>
      </c>
      <c r="T2366" s="5">
        <v>14.38</v>
      </c>
      <c r="U2366" s="4">
        <v>1.89</v>
      </c>
      <c r="W2366" s="5">
        <v>6</v>
      </c>
      <c r="X2366" s="5">
        <v>1.831</v>
      </c>
      <c r="AB2366" s="174" t="s">
        <v>6694</v>
      </c>
    </row>
    <row r="2367" spans="1:28">
      <c r="A2367" s="5">
        <v>2353</v>
      </c>
      <c r="C2367" s="5" t="s">
        <v>6695</v>
      </c>
      <c r="F2367" s="234">
        <v>9.6236832236499996</v>
      </c>
      <c r="G2367" s="234">
        <v>46.047218645699999</v>
      </c>
      <c r="H2367" s="5">
        <v>1995</v>
      </c>
      <c r="K2367" s="12" t="s">
        <v>2038</v>
      </c>
      <c r="L2367" s="12" t="s">
        <v>6708</v>
      </c>
      <c r="P2367" s="9">
        <v>36.5</v>
      </c>
      <c r="Q2367" s="65">
        <v>9.5</v>
      </c>
      <c r="R2367" s="5">
        <v>10</v>
      </c>
      <c r="T2367" s="5">
        <v>12.42</v>
      </c>
      <c r="U2367" s="5">
        <v>2.04</v>
      </c>
      <c r="W2367" s="57">
        <v>72</v>
      </c>
      <c r="AB2367" s="4" t="s">
        <v>6714</v>
      </c>
    </row>
    <row r="2368" spans="1:28">
      <c r="A2368" s="5">
        <v>2354</v>
      </c>
      <c r="C2368" s="5" t="s">
        <v>6696</v>
      </c>
      <c r="F2368" s="234">
        <v>9.6045237610799994</v>
      </c>
      <c r="G2368" s="234">
        <v>46.0930509485</v>
      </c>
      <c r="H2368" s="5">
        <v>1170</v>
      </c>
      <c r="K2368" s="12" t="s">
        <v>2038</v>
      </c>
      <c r="L2368" s="12" t="s">
        <v>6708</v>
      </c>
      <c r="P2368" s="9">
        <v>15.9</v>
      </c>
      <c r="Q2368" s="65">
        <v>1.7</v>
      </c>
      <c r="R2368" s="5">
        <v>18</v>
      </c>
      <c r="T2368" s="5">
        <v>10.68</v>
      </c>
      <c r="U2368" s="5">
        <v>3.75</v>
      </c>
      <c r="W2368" s="57">
        <v>70</v>
      </c>
      <c r="AB2368" s="4" t="s">
        <v>6714</v>
      </c>
    </row>
    <row r="2369" spans="1:28">
      <c r="A2369" s="5">
        <v>2355</v>
      </c>
      <c r="C2369" s="5" t="s">
        <v>6697</v>
      </c>
      <c r="F2369" s="234">
        <v>9.5770990643600005</v>
      </c>
      <c r="G2369" s="234">
        <v>46.130227685999998</v>
      </c>
      <c r="H2369" s="5">
        <v>320</v>
      </c>
      <c r="K2369" s="12" t="s">
        <v>2038</v>
      </c>
      <c r="L2369" s="12" t="s">
        <v>6708</v>
      </c>
      <c r="P2369" s="9">
        <v>14.5</v>
      </c>
      <c r="Q2369" s="65">
        <v>0.9</v>
      </c>
      <c r="R2369" s="5">
        <v>20</v>
      </c>
      <c r="T2369" s="5">
        <v>10.62</v>
      </c>
      <c r="U2369" s="5">
        <v>2.93</v>
      </c>
      <c r="W2369" s="57">
        <v>84</v>
      </c>
      <c r="AB2369" s="4" t="s">
        <v>6714</v>
      </c>
    </row>
    <row r="2370" spans="1:28">
      <c r="A2370" s="5">
        <v>2356</v>
      </c>
      <c r="C2370" s="5" t="s">
        <v>6698</v>
      </c>
      <c r="F2370" s="234">
        <v>9.6300790396</v>
      </c>
      <c r="G2370" s="234">
        <v>46.058397720999999</v>
      </c>
      <c r="H2370" s="5">
        <v>1835</v>
      </c>
      <c r="K2370" s="12" t="s">
        <v>2038</v>
      </c>
      <c r="L2370" s="12" t="s">
        <v>6709</v>
      </c>
      <c r="P2370" s="9">
        <v>19.899999999999999</v>
      </c>
      <c r="Q2370" s="65">
        <v>2.2999999999999998</v>
      </c>
      <c r="R2370" s="5">
        <v>18</v>
      </c>
      <c r="T2370" s="5">
        <v>11.65</v>
      </c>
      <c r="U2370" s="5">
        <v>3.05</v>
      </c>
      <c r="W2370" s="57">
        <v>66</v>
      </c>
      <c r="AB2370" s="4" t="s">
        <v>6714</v>
      </c>
    </row>
    <row r="2371" spans="1:28">
      <c r="A2371" s="5">
        <v>2357</v>
      </c>
      <c r="C2371" s="5" t="s">
        <v>6699</v>
      </c>
      <c r="F2371" s="234">
        <v>9.8384561272800006</v>
      </c>
      <c r="G2371" s="234">
        <v>46.045062442599999</v>
      </c>
      <c r="H2371" s="5">
        <v>2602</v>
      </c>
      <c r="K2371" s="12" t="s">
        <v>2038</v>
      </c>
      <c r="L2371" s="12" t="s">
        <v>6710</v>
      </c>
      <c r="P2371" s="9">
        <v>17</v>
      </c>
      <c r="Q2371" s="65">
        <v>1</v>
      </c>
      <c r="R2371" s="5">
        <v>20</v>
      </c>
      <c r="T2371" s="5">
        <v>12.31</v>
      </c>
      <c r="U2371" s="5">
        <v>2.25</v>
      </c>
      <c r="W2371" s="57">
        <v>83</v>
      </c>
      <c r="AB2371" s="4" t="s">
        <v>6714</v>
      </c>
    </row>
    <row r="2372" spans="1:28">
      <c r="A2372" s="5">
        <v>2358</v>
      </c>
      <c r="C2372" s="5" t="s">
        <v>6700</v>
      </c>
      <c r="F2372" s="234">
        <v>9.9182901484000006</v>
      </c>
      <c r="G2372" s="234">
        <v>46.095605694900001</v>
      </c>
      <c r="H2372" s="5">
        <v>1350</v>
      </c>
      <c r="K2372" s="12" t="s">
        <v>2038</v>
      </c>
      <c r="L2372" s="12" t="s">
        <v>6710</v>
      </c>
      <c r="P2372" s="9">
        <v>24.4</v>
      </c>
      <c r="Q2372" s="65">
        <v>4.4000000000000004</v>
      </c>
      <c r="R2372" s="5">
        <v>6</v>
      </c>
      <c r="AB2372" s="4" t="s">
        <v>6714</v>
      </c>
    </row>
    <row r="2373" spans="1:28">
      <c r="A2373" s="5">
        <v>2359</v>
      </c>
      <c r="C2373" s="5" t="s">
        <v>6701</v>
      </c>
      <c r="F2373" s="234">
        <v>9.6637182173300005</v>
      </c>
      <c r="G2373" s="234">
        <v>46.015267768000001</v>
      </c>
      <c r="H2373" s="5">
        <v>955</v>
      </c>
      <c r="K2373" s="12" t="s">
        <v>2038</v>
      </c>
      <c r="L2373" s="12" t="s">
        <v>6711</v>
      </c>
      <c r="P2373" s="9">
        <v>25.5</v>
      </c>
      <c r="Q2373" s="65">
        <v>5.6</v>
      </c>
      <c r="R2373" s="5">
        <v>2</v>
      </c>
      <c r="AB2373" s="4" t="s">
        <v>6714</v>
      </c>
    </row>
    <row r="2374" spans="1:28">
      <c r="A2374" s="5">
        <v>2360</v>
      </c>
      <c r="C2374" s="5" t="s">
        <v>6702</v>
      </c>
      <c r="F2374" s="234">
        <v>9.6274080467799994</v>
      </c>
      <c r="G2374" s="234">
        <v>46.036002111400002</v>
      </c>
      <c r="H2374" s="5">
        <v>1700</v>
      </c>
      <c r="K2374" s="12" t="s">
        <v>2038</v>
      </c>
      <c r="L2374" s="12" t="s">
        <v>6712</v>
      </c>
      <c r="P2374" s="9">
        <v>41.6</v>
      </c>
      <c r="Q2374" s="65">
        <v>26.3</v>
      </c>
      <c r="R2374" s="5">
        <v>1</v>
      </c>
      <c r="AB2374" s="4" t="s">
        <v>6714</v>
      </c>
    </row>
    <row r="2375" spans="1:28">
      <c r="A2375" s="5">
        <v>2361</v>
      </c>
      <c r="C2375" s="5" t="s">
        <v>6703</v>
      </c>
      <c r="F2375" s="234">
        <v>10.0682108251</v>
      </c>
      <c r="G2375" s="234">
        <v>46.066681944400003</v>
      </c>
      <c r="H2375" s="5">
        <v>2020</v>
      </c>
      <c r="K2375" s="12" t="s">
        <v>2038</v>
      </c>
      <c r="L2375" s="12" t="s">
        <v>6710</v>
      </c>
      <c r="P2375" s="9">
        <v>13.1</v>
      </c>
      <c r="Q2375" s="65">
        <v>2.4</v>
      </c>
      <c r="R2375" s="5">
        <v>11</v>
      </c>
      <c r="AB2375" s="4" t="s">
        <v>6714</v>
      </c>
    </row>
    <row r="2376" spans="1:28">
      <c r="A2376" s="5">
        <v>2362</v>
      </c>
      <c r="C2376" s="5" t="s">
        <v>6704</v>
      </c>
      <c r="F2376" s="234">
        <v>9.8751133650899998</v>
      </c>
      <c r="G2376" s="234">
        <v>46.045219746800001</v>
      </c>
      <c r="H2376" s="5">
        <v>2280</v>
      </c>
      <c r="K2376" s="12" t="s">
        <v>2038</v>
      </c>
      <c r="L2376" s="12" t="s">
        <v>6710</v>
      </c>
      <c r="P2376" s="9">
        <v>32.5</v>
      </c>
      <c r="Q2376" s="65">
        <v>4.8</v>
      </c>
      <c r="R2376" s="5">
        <v>20</v>
      </c>
      <c r="AB2376" s="4" t="s">
        <v>6714</v>
      </c>
    </row>
    <row r="2377" spans="1:28">
      <c r="A2377" s="5">
        <v>2363</v>
      </c>
      <c r="C2377" s="5" t="s">
        <v>6705</v>
      </c>
      <c r="F2377" s="234">
        <v>10.0250958954</v>
      </c>
      <c r="G2377" s="234">
        <v>45.948822908700002</v>
      </c>
      <c r="H2377" s="5">
        <v>1570</v>
      </c>
      <c r="K2377" s="12" t="s">
        <v>2038</v>
      </c>
      <c r="L2377" s="12" t="s">
        <v>6710</v>
      </c>
      <c r="P2377" s="9">
        <v>25</v>
      </c>
      <c r="Q2377" s="65">
        <v>1.9</v>
      </c>
      <c r="R2377" s="5">
        <v>20</v>
      </c>
      <c r="T2377" s="4">
        <v>14.19</v>
      </c>
      <c r="U2377" s="5">
        <v>1.62</v>
      </c>
      <c r="W2377" s="57">
        <v>52</v>
      </c>
      <c r="AB2377" s="4" t="s">
        <v>6714</v>
      </c>
    </row>
    <row r="2378" spans="1:28">
      <c r="A2378" s="5">
        <v>2364</v>
      </c>
      <c r="C2378" s="5" t="s">
        <v>6706</v>
      </c>
      <c r="F2378" s="234">
        <v>10.025664793300001</v>
      </c>
      <c r="G2378" s="234">
        <v>45.948187784300003</v>
      </c>
      <c r="H2378" s="5">
        <v>1555</v>
      </c>
      <c r="K2378" s="12" t="s">
        <v>2038</v>
      </c>
      <c r="L2378" s="12" t="s">
        <v>6710</v>
      </c>
      <c r="P2378" s="9">
        <v>24.3</v>
      </c>
      <c r="Q2378" s="65">
        <v>1.7</v>
      </c>
      <c r="R2378" s="5">
        <v>20</v>
      </c>
      <c r="T2378" s="5">
        <v>13.46</v>
      </c>
      <c r="U2378" s="5">
        <v>2.17</v>
      </c>
      <c r="W2378" s="57">
        <v>58</v>
      </c>
      <c r="AB2378" s="4" t="s">
        <v>6714</v>
      </c>
    </row>
    <row r="2379" spans="1:28">
      <c r="A2379" s="5">
        <v>2365</v>
      </c>
      <c r="C2379" s="5" t="s">
        <v>6707</v>
      </c>
      <c r="F2379" s="234">
        <v>9.7816955987899998</v>
      </c>
      <c r="G2379" s="234">
        <v>45.790035231600001</v>
      </c>
      <c r="H2379" s="5">
        <v>990</v>
      </c>
      <c r="K2379" s="12" t="s">
        <v>2038</v>
      </c>
      <c r="L2379" s="12" t="s">
        <v>6713</v>
      </c>
      <c r="P2379" s="9">
        <v>37</v>
      </c>
      <c r="Q2379" s="65">
        <v>6.1</v>
      </c>
      <c r="R2379" s="5">
        <v>12</v>
      </c>
      <c r="T2379" s="5">
        <v>13.35</v>
      </c>
      <c r="U2379" s="5">
        <v>1.85</v>
      </c>
      <c r="W2379" s="57">
        <v>12</v>
      </c>
      <c r="AB2379" s="4" t="s">
        <v>6714</v>
      </c>
    </row>
    <row r="2380" spans="1:28">
      <c r="A2380" s="5">
        <v>2366</v>
      </c>
      <c r="C2380" s="5" t="s">
        <v>6729</v>
      </c>
      <c r="F2380" s="123">
        <v>11.5845</v>
      </c>
      <c r="G2380" s="123">
        <v>47.038899999999998</v>
      </c>
      <c r="H2380" s="123">
        <v>1400</v>
      </c>
      <c r="K2380" s="12" t="s">
        <v>2037</v>
      </c>
      <c r="L2380" s="12" t="s">
        <v>6720</v>
      </c>
      <c r="M2380" s="12" t="s">
        <v>6724</v>
      </c>
      <c r="P2380" s="9">
        <v>9.1999999999999993</v>
      </c>
      <c r="Q2380" s="65">
        <v>1.5</v>
      </c>
      <c r="R2380" s="5">
        <v>14</v>
      </c>
      <c r="Y2380" s="239">
        <v>13.8</v>
      </c>
      <c r="Z2380" s="39">
        <v>1.9</v>
      </c>
      <c r="AA2380" s="57">
        <v>13</v>
      </c>
      <c r="AB2380" s="4" t="s">
        <v>6760</v>
      </c>
    </row>
    <row r="2381" spans="1:28">
      <c r="A2381" s="5">
        <v>2367</v>
      </c>
      <c r="C2381" s="5" t="s">
        <v>6730</v>
      </c>
      <c r="F2381" s="123">
        <v>12.250999999999999</v>
      </c>
      <c r="G2381" s="123">
        <v>47.100299999999997</v>
      </c>
      <c r="H2381" s="123">
        <v>2671</v>
      </c>
      <c r="K2381" s="12" t="s">
        <v>2037</v>
      </c>
      <c r="L2381" s="12" t="s">
        <v>3909</v>
      </c>
      <c r="M2381" s="12" t="s">
        <v>6724</v>
      </c>
      <c r="P2381" s="9">
        <v>13.9</v>
      </c>
      <c r="Q2381" s="5">
        <v>2.4</v>
      </c>
      <c r="R2381" s="5">
        <v>15</v>
      </c>
      <c r="Y2381" s="239">
        <v>18.2</v>
      </c>
      <c r="Z2381" s="39">
        <v>2.1</v>
      </c>
      <c r="AA2381" s="57">
        <v>17</v>
      </c>
      <c r="AB2381" s="4" t="s">
        <v>6760</v>
      </c>
    </row>
    <row r="2382" spans="1:28">
      <c r="A2382" s="5">
        <v>2368</v>
      </c>
      <c r="C2382" s="5" t="s">
        <v>6731</v>
      </c>
      <c r="F2382" s="123">
        <v>12.235799999999999</v>
      </c>
      <c r="G2382" s="123">
        <v>47.110199999999999</v>
      </c>
      <c r="H2382" s="123">
        <v>2754</v>
      </c>
      <c r="K2382" s="12" t="s">
        <v>2037</v>
      </c>
      <c r="L2382" s="12" t="s">
        <v>3909</v>
      </c>
      <c r="M2382" s="12" t="s">
        <v>6724</v>
      </c>
      <c r="P2382" s="9">
        <v>13</v>
      </c>
      <c r="Q2382" s="5">
        <v>2.8</v>
      </c>
      <c r="R2382" s="5">
        <v>8</v>
      </c>
      <c r="Y2382" s="239">
        <v>14.9</v>
      </c>
      <c r="Z2382" s="39">
        <v>2</v>
      </c>
      <c r="AA2382" s="57">
        <v>5</v>
      </c>
      <c r="AB2382" s="4" t="s">
        <v>6760</v>
      </c>
    </row>
    <row r="2383" spans="1:28">
      <c r="A2383" s="5">
        <v>2369</v>
      </c>
      <c r="C2383" s="5" t="s">
        <v>6732</v>
      </c>
      <c r="F2383" s="123">
        <v>12.2683</v>
      </c>
      <c r="G2383" s="123">
        <v>47.096699999999998</v>
      </c>
      <c r="H2383" s="123">
        <v>2730</v>
      </c>
      <c r="K2383" s="12" t="s">
        <v>2037</v>
      </c>
      <c r="L2383" s="12" t="s">
        <v>3909</v>
      </c>
      <c r="M2383" s="12" t="s">
        <v>6724</v>
      </c>
      <c r="P2383" s="9">
        <v>14.4</v>
      </c>
      <c r="Q2383" s="5">
        <v>1.7</v>
      </c>
      <c r="R2383" s="5">
        <v>20</v>
      </c>
      <c r="Y2383" s="239">
        <v>15.3</v>
      </c>
      <c r="Z2383" s="39">
        <v>1.9</v>
      </c>
      <c r="AA2383" s="57">
        <v>16</v>
      </c>
      <c r="AB2383" s="4" t="s">
        <v>6760</v>
      </c>
    </row>
    <row r="2384" spans="1:28">
      <c r="A2384" s="5">
        <v>2370</v>
      </c>
      <c r="C2384" s="5" t="s">
        <v>6733</v>
      </c>
      <c r="F2384" s="123">
        <v>12.4259</v>
      </c>
      <c r="G2384" s="123">
        <v>47.158000000000001</v>
      </c>
      <c r="H2384" s="123">
        <v>2294</v>
      </c>
      <c r="K2384" s="12" t="s">
        <v>2038</v>
      </c>
      <c r="L2384" s="12" t="s">
        <v>3909</v>
      </c>
      <c r="M2384" s="12" t="s">
        <v>6724</v>
      </c>
      <c r="P2384" s="9">
        <v>10.9</v>
      </c>
      <c r="Q2384" s="5">
        <v>1.3</v>
      </c>
      <c r="R2384" s="5">
        <v>20</v>
      </c>
      <c r="Y2384" s="239"/>
      <c r="Z2384" s="39"/>
      <c r="AA2384" s="57"/>
      <c r="AB2384" s="4" t="s">
        <v>6760</v>
      </c>
    </row>
    <row r="2385" spans="1:28">
      <c r="A2385" s="5">
        <v>2371</v>
      </c>
      <c r="C2385" s="5" t="s">
        <v>6734</v>
      </c>
      <c r="F2385" s="123">
        <v>12.392200000000001</v>
      </c>
      <c r="G2385" s="123">
        <v>47.119799999999998</v>
      </c>
      <c r="H2385" s="123">
        <v>2832</v>
      </c>
      <c r="K2385" s="12" t="s">
        <v>2037</v>
      </c>
      <c r="L2385" s="12" t="s">
        <v>6720</v>
      </c>
      <c r="M2385" s="12" t="s">
        <v>6724</v>
      </c>
      <c r="P2385" s="9">
        <v>11</v>
      </c>
      <c r="Q2385" s="5">
        <v>2.7</v>
      </c>
      <c r="R2385" s="5">
        <v>7</v>
      </c>
      <c r="Y2385" s="239">
        <v>15.7</v>
      </c>
      <c r="Z2385" s="39">
        <v>1.8</v>
      </c>
      <c r="AA2385" s="57">
        <v>21</v>
      </c>
      <c r="AB2385" s="4" t="s">
        <v>6760</v>
      </c>
    </row>
    <row r="2386" spans="1:28">
      <c r="A2386" s="5">
        <v>2372</v>
      </c>
      <c r="C2386" s="5" t="s">
        <v>6735</v>
      </c>
      <c r="F2386" s="123">
        <v>12.6248</v>
      </c>
      <c r="G2386" s="123">
        <v>47.116399999999999</v>
      </c>
      <c r="H2386" s="123">
        <v>2462</v>
      </c>
      <c r="K2386" s="12" t="s">
        <v>2038</v>
      </c>
      <c r="L2386" s="12" t="s">
        <v>6720</v>
      </c>
      <c r="M2386" s="12" t="s">
        <v>6724</v>
      </c>
      <c r="P2386" s="9">
        <v>9.5</v>
      </c>
      <c r="Q2386" s="5">
        <v>1.4</v>
      </c>
      <c r="R2386" s="5">
        <v>12</v>
      </c>
      <c r="Y2386" s="239"/>
      <c r="Z2386" s="39"/>
      <c r="AA2386" s="57"/>
      <c r="AB2386" s="4" t="s">
        <v>6760</v>
      </c>
    </row>
    <row r="2387" spans="1:28">
      <c r="A2387" s="5">
        <v>2373</v>
      </c>
      <c r="C2387" s="5" t="s">
        <v>6736</v>
      </c>
      <c r="F2387" s="123">
        <v>12.3314</v>
      </c>
      <c r="G2387" s="123">
        <v>47.0852</v>
      </c>
      <c r="H2387" s="123">
        <v>2500</v>
      </c>
      <c r="K2387" s="12" t="s">
        <v>2037</v>
      </c>
      <c r="L2387" s="12" t="s">
        <v>3909</v>
      </c>
      <c r="M2387" s="12" t="s">
        <v>6724</v>
      </c>
      <c r="P2387" s="9">
        <v>13.3</v>
      </c>
      <c r="Q2387" s="5">
        <v>2.1</v>
      </c>
      <c r="R2387" s="5">
        <v>21</v>
      </c>
      <c r="Y2387" s="239">
        <v>18.399999999999999</v>
      </c>
      <c r="Z2387" s="39">
        <v>2.2000000000000002</v>
      </c>
      <c r="AA2387" s="57">
        <v>20</v>
      </c>
      <c r="AB2387" s="4" t="s">
        <v>6760</v>
      </c>
    </row>
    <row r="2388" spans="1:28">
      <c r="A2388" s="5">
        <v>2374</v>
      </c>
      <c r="C2388" s="5" t="s">
        <v>6737</v>
      </c>
      <c r="F2388" s="123">
        <v>12.2484</v>
      </c>
      <c r="G2388" s="123">
        <v>47.088500000000003</v>
      </c>
      <c r="H2388" s="123">
        <v>2547</v>
      </c>
      <c r="K2388" s="12" t="s">
        <v>2037</v>
      </c>
      <c r="L2388" s="12" t="s">
        <v>3909</v>
      </c>
      <c r="M2388" s="12" t="s">
        <v>6724</v>
      </c>
      <c r="P2388" s="9">
        <v>14.9</v>
      </c>
      <c r="Q2388" s="5">
        <v>2.7</v>
      </c>
      <c r="R2388" s="5">
        <v>10</v>
      </c>
      <c r="Y2388" s="239">
        <v>17.399999999999999</v>
      </c>
      <c r="Z2388" s="39">
        <v>2</v>
      </c>
      <c r="AA2388" s="57">
        <v>19</v>
      </c>
      <c r="AB2388" s="4" t="s">
        <v>6760</v>
      </c>
    </row>
    <row r="2389" spans="1:28">
      <c r="A2389" s="5">
        <v>2375</v>
      </c>
      <c r="C2389" s="5" t="s">
        <v>6738</v>
      </c>
      <c r="F2389" s="123">
        <v>12.3847</v>
      </c>
      <c r="G2389" s="123">
        <v>46.942500000000003</v>
      </c>
      <c r="H2389" s="123">
        <v>2618</v>
      </c>
      <c r="K2389" s="12" t="s">
        <v>2038</v>
      </c>
      <c r="L2389" s="12" t="s">
        <v>6726</v>
      </c>
      <c r="M2389" s="12" t="s">
        <v>6724</v>
      </c>
      <c r="P2389" s="9">
        <v>13.3</v>
      </c>
      <c r="Q2389" s="5">
        <v>1.7</v>
      </c>
      <c r="R2389" s="5">
        <v>20</v>
      </c>
      <c r="Y2389" s="239"/>
      <c r="Z2389" s="39"/>
      <c r="AA2389" s="57"/>
      <c r="AB2389" s="4" t="s">
        <v>6760</v>
      </c>
    </row>
    <row r="2390" spans="1:28">
      <c r="A2390" s="5">
        <v>2376</v>
      </c>
      <c r="C2390" s="5" t="s">
        <v>6739</v>
      </c>
      <c r="F2390" s="123">
        <v>11.7409</v>
      </c>
      <c r="G2390" s="123">
        <v>46.940600000000003</v>
      </c>
      <c r="H2390" s="123">
        <v>2655</v>
      </c>
      <c r="K2390" s="12" t="s">
        <v>2314</v>
      </c>
      <c r="L2390" s="12" t="s">
        <v>3909</v>
      </c>
      <c r="M2390" s="12" t="s">
        <v>6724</v>
      </c>
      <c r="Q2390" s="5"/>
      <c r="Y2390" s="239">
        <v>5.8</v>
      </c>
      <c r="Z2390" s="39">
        <v>0.8</v>
      </c>
      <c r="AA2390" s="57">
        <v>8</v>
      </c>
      <c r="AB2390" s="4" t="s">
        <v>6760</v>
      </c>
    </row>
    <row r="2391" spans="1:28">
      <c r="A2391" s="5">
        <v>2377</v>
      </c>
      <c r="C2391" s="5" t="s">
        <v>6740</v>
      </c>
      <c r="F2391" s="123">
        <v>13.404299999999999</v>
      </c>
      <c r="G2391" s="123">
        <v>46.892800000000001</v>
      </c>
      <c r="H2391" s="123">
        <v>1939</v>
      </c>
      <c r="K2391" s="12" t="s">
        <v>2314</v>
      </c>
      <c r="L2391" s="12" t="s">
        <v>3909</v>
      </c>
      <c r="M2391" s="12" t="s">
        <v>6724</v>
      </c>
      <c r="Q2391" s="5"/>
      <c r="Y2391" s="239">
        <v>11.8</v>
      </c>
      <c r="Z2391" s="39">
        <v>1.6</v>
      </c>
      <c r="AA2391" s="57">
        <v>6</v>
      </c>
      <c r="AB2391" s="4" t="s">
        <v>6760</v>
      </c>
    </row>
    <row r="2392" spans="1:28">
      <c r="A2392" s="5">
        <v>2378</v>
      </c>
      <c r="C2392" s="5" t="s">
        <v>6741</v>
      </c>
      <c r="F2392" s="123">
        <v>13.5664</v>
      </c>
      <c r="G2392" s="123">
        <v>47.08</v>
      </c>
      <c r="H2392" s="123">
        <v>1095</v>
      </c>
      <c r="K2392" s="12" t="s">
        <v>2314</v>
      </c>
      <c r="L2392" s="12" t="s">
        <v>6720</v>
      </c>
      <c r="M2392" s="12" t="s">
        <v>6724</v>
      </c>
      <c r="Q2392" s="5"/>
      <c r="Y2392" s="239">
        <v>12.9</v>
      </c>
      <c r="Z2392" s="39">
        <v>1.8</v>
      </c>
      <c r="AA2392" s="57">
        <v>6</v>
      </c>
      <c r="AB2392" s="4" t="s">
        <v>6760</v>
      </c>
    </row>
    <row r="2393" spans="1:28">
      <c r="A2393" s="5">
        <v>2379</v>
      </c>
      <c r="C2393" s="5" t="s">
        <v>6742</v>
      </c>
      <c r="F2393" s="123">
        <v>12.531499999999999</v>
      </c>
      <c r="G2393" s="123">
        <v>47.176099999999998</v>
      </c>
      <c r="H2393" s="123">
        <v>1473</v>
      </c>
      <c r="K2393" s="12" t="s">
        <v>2314</v>
      </c>
      <c r="L2393" s="12" t="s">
        <v>6720</v>
      </c>
      <c r="M2393" s="12" t="s">
        <v>6724</v>
      </c>
      <c r="Q2393" s="5"/>
      <c r="Y2393" s="239">
        <v>11.8</v>
      </c>
      <c r="Z2393" s="39">
        <v>1.4</v>
      </c>
      <c r="AA2393" s="57">
        <v>9</v>
      </c>
      <c r="AB2393" s="4" t="s">
        <v>6760</v>
      </c>
    </row>
    <row r="2394" spans="1:28">
      <c r="A2394" s="5">
        <v>2380</v>
      </c>
      <c r="C2394" s="5" t="s">
        <v>6743</v>
      </c>
      <c r="F2394" s="123">
        <v>13.6807</v>
      </c>
      <c r="G2394" s="123">
        <v>47.140599999999999</v>
      </c>
      <c r="H2394" s="123">
        <v>1196</v>
      </c>
      <c r="K2394" s="12" t="s">
        <v>2037</v>
      </c>
      <c r="L2394" s="12" t="s">
        <v>6720</v>
      </c>
      <c r="M2394" s="12" t="s">
        <v>856</v>
      </c>
      <c r="P2394" s="9">
        <v>8.6</v>
      </c>
      <c r="Q2394" s="5">
        <v>2.2999999999999998</v>
      </c>
      <c r="R2394" s="5">
        <v>4</v>
      </c>
      <c r="Y2394" s="239">
        <v>12.5</v>
      </c>
      <c r="Z2394" s="39">
        <v>2.1</v>
      </c>
      <c r="AA2394" s="57">
        <v>2</v>
      </c>
      <c r="AB2394" s="4" t="s">
        <v>6760</v>
      </c>
    </row>
    <row r="2395" spans="1:28">
      <c r="A2395" s="5">
        <v>2381</v>
      </c>
      <c r="C2395" s="5" t="s">
        <v>6744</v>
      </c>
      <c r="F2395" s="123">
        <v>13.1151</v>
      </c>
      <c r="G2395" s="123">
        <v>47.217700000000001</v>
      </c>
      <c r="H2395" s="123">
        <v>906</v>
      </c>
      <c r="K2395" s="12" t="s">
        <v>2314</v>
      </c>
      <c r="L2395" s="12" t="s">
        <v>6726</v>
      </c>
      <c r="M2395" s="12" t="s">
        <v>6727</v>
      </c>
      <c r="Q2395" s="5"/>
      <c r="Y2395" s="239">
        <v>18</v>
      </c>
      <c r="Z2395" s="39">
        <v>2.1</v>
      </c>
      <c r="AA2395" s="57">
        <v>2</v>
      </c>
      <c r="AB2395" s="4" t="s">
        <v>6760</v>
      </c>
    </row>
    <row r="2396" spans="1:28">
      <c r="A2396" s="5">
        <v>2382</v>
      </c>
      <c r="C2396" s="5" t="s">
        <v>6745</v>
      </c>
      <c r="F2396" s="123">
        <v>13.487399999999999</v>
      </c>
      <c r="G2396" s="123">
        <v>46.9681</v>
      </c>
      <c r="H2396" s="123">
        <v>1008</v>
      </c>
      <c r="K2396" s="12" t="s">
        <v>2037</v>
      </c>
      <c r="L2396" s="12" t="s">
        <v>1353</v>
      </c>
      <c r="M2396" s="12" t="s">
        <v>6724</v>
      </c>
      <c r="P2396" s="9">
        <v>3</v>
      </c>
      <c r="Q2396" s="5">
        <v>0.4</v>
      </c>
      <c r="R2396" s="5">
        <v>20</v>
      </c>
      <c r="Y2396" s="239">
        <v>10.4</v>
      </c>
      <c r="Z2396" s="39">
        <v>2.1</v>
      </c>
      <c r="AA2396" s="57">
        <v>6</v>
      </c>
      <c r="AB2396" s="4" t="s">
        <v>6760</v>
      </c>
    </row>
    <row r="2397" spans="1:28">
      <c r="A2397" s="5">
        <v>2383</v>
      </c>
      <c r="C2397" s="5" t="s">
        <v>6746</v>
      </c>
      <c r="F2397" s="123">
        <v>13.616199999999999</v>
      </c>
      <c r="G2397" s="123">
        <v>46.993099999999998</v>
      </c>
      <c r="H2397" s="123">
        <v>1196</v>
      </c>
      <c r="K2397" s="12" t="s">
        <v>2314</v>
      </c>
      <c r="L2397" s="12" t="s">
        <v>6728</v>
      </c>
      <c r="M2397" s="12" t="s">
        <v>856</v>
      </c>
      <c r="Q2397" s="5"/>
      <c r="Y2397" s="239">
        <v>35</v>
      </c>
      <c r="Z2397" s="39">
        <v>4.2</v>
      </c>
      <c r="AA2397" s="57">
        <v>8</v>
      </c>
      <c r="AB2397" s="4" t="s">
        <v>6760</v>
      </c>
    </row>
    <row r="2398" spans="1:28">
      <c r="A2398" s="5">
        <v>2384</v>
      </c>
      <c r="C2398" s="5" t="s">
        <v>6747</v>
      </c>
      <c r="F2398" s="123">
        <v>13.289300000000001</v>
      </c>
      <c r="G2398" s="123">
        <v>47.1449</v>
      </c>
      <c r="H2398" s="123">
        <v>1160</v>
      </c>
      <c r="K2398" s="12" t="s">
        <v>2038</v>
      </c>
      <c r="L2398" s="12" t="s">
        <v>6726</v>
      </c>
      <c r="M2398" s="12" t="s">
        <v>6725</v>
      </c>
      <c r="P2398" s="9">
        <v>12</v>
      </c>
      <c r="Q2398" s="5">
        <v>2.8</v>
      </c>
      <c r="R2398" s="5">
        <v>6</v>
      </c>
      <c r="Y2398" s="239"/>
      <c r="Z2398" s="39"/>
      <c r="AA2398" s="57"/>
      <c r="AB2398" s="4" t="s">
        <v>6760</v>
      </c>
    </row>
    <row r="2399" spans="1:28">
      <c r="A2399" s="5">
        <v>2385</v>
      </c>
      <c r="C2399" s="5" t="s">
        <v>6748</v>
      </c>
      <c r="F2399" s="123">
        <v>12.489800000000001</v>
      </c>
      <c r="G2399" s="123">
        <v>47.234000000000002</v>
      </c>
      <c r="H2399" s="123">
        <v>1014</v>
      </c>
      <c r="K2399" s="12" t="s">
        <v>2038</v>
      </c>
      <c r="L2399" s="12" t="s">
        <v>2477</v>
      </c>
      <c r="M2399" s="12" t="s">
        <v>6724</v>
      </c>
      <c r="P2399" s="9">
        <v>10.5</v>
      </c>
      <c r="Q2399" s="5">
        <v>1.3</v>
      </c>
      <c r="R2399" s="5">
        <v>18</v>
      </c>
      <c r="Y2399" s="239"/>
      <c r="Z2399" s="39"/>
      <c r="AA2399" s="57"/>
      <c r="AB2399" s="4" t="s">
        <v>6760</v>
      </c>
    </row>
    <row r="2400" spans="1:28">
      <c r="A2400" s="5">
        <v>2386</v>
      </c>
      <c r="C2400" s="5" t="s">
        <v>6749</v>
      </c>
      <c r="F2400" s="123">
        <v>12.505000000000001</v>
      </c>
      <c r="G2400" s="123">
        <v>47.102200000000003</v>
      </c>
      <c r="H2400" s="123">
        <v>1523</v>
      </c>
      <c r="K2400" s="12" t="s">
        <v>2037</v>
      </c>
      <c r="L2400" s="12" t="s">
        <v>1967</v>
      </c>
      <c r="M2400" s="12" t="s">
        <v>6724</v>
      </c>
      <c r="P2400" s="9">
        <v>9.5</v>
      </c>
      <c r="Q2400" s="5">
        <v>1.4</v>
      </c>
      <c r="R2400" s="5">
        <v>16</v>
      </c>
      <c r="Y2400" s="239">
        <v>10.8</v>
      </c>
      <c r="Z2400" s="39">
        <v>1.4</v>
      </c>
      <c r="AA2400" s="57">
        <v>12</v>
      </c>
      <c r="AB2400" s="4" t="s">
        <v>6760</v>
      </c>
    </row>
    <row r="2401" spans="1:28">
      <c r="A2401" s="5">
        <v>2387</v>
      </c>
      <c r="C2401" s="5" t="s">
        <v>6750</v>
      </c>
      <c r="F2401" s="123">
        <v>13.5364</v>
      </c>
      <c r="G2401" s="123">
        <v>46.861699999999999</v>
      </c>
      <c r="H2401" s="123">
        <v>1440</v>
      </c>
      <c r="K2401" s="12" t="s">
        <v>2038</v>
      </c>
      <c r="L2401" s="12" t="s">
        <v>3910</v>
      </c>
      <c r="M2401" s="12" t="s">
        <v>856</v>
      </c>
      <c r="P2401" s="9">
        <v>12.9</v>
      </c>
      <c r="Q2401" s="5">
        <v>1.4</v>
      </c>
      <c r="R2401" s="5">
        <v>20</v>
      </c>
      <c r="Y2401" s="240"/>
      <c r="Z2401" s="39"/>
      <c r="AA2401" s="57"/>
      <c r="AB2401" s="4" t="s">
        <v>6760</v>
      </c>
    </row>
    <row r="2402" spans="1:28">
      <c r="A2402" s="5">
        <v>2388</v>
      </c>
      <c r="C2402" s="5" t="s">
        <v>6751</v>
      </c>
      <c r="F2402" s="123">
        <v>13.3462</v>
      </c>
      <c r="G2402" s="123">
        <v>47.084400000000002</v>
      </c>
      <c r="H2402" s="123">
        <v>1940</v>
      </c>
      <c r="K2402" s="12" t="s">
        <v>2038</v>
      </c>
      <c r="L2402" s="12" t="s">
        <v>6720</v>
      </c>
      <c r="M2402" s="12" t="s">
        <v>6724</v>
      </c>
      <c r="P2402" s="9">
        <v>6.5</v>
      </c>
      <c r="Q2402" s="5">
        <v>0.8</v>
      </c>
      <c r="R2402" s="5">
        <v>21</v>
      </c>
      <c r="Y2402" s="239"/>
      <c r="Z2402" s="39"/>
      <c r="AA2402" s="57"/>
      <c r="AB2402" s="4" t="s">
        <v>6760</v>
      </c>
    </row>
    <row r="2403" spans="1:28">
      <c r="A2403" s="5">
        <v>2389</v>
      </c>
      <c r="C2403" s="5" t="s">
        <v>6752</v>
      </c>
      <c r="F2403" s="123">
        <v>13.3513</v>
      </c>
      <c r="G2403" s="123">
        <v>47.114800000000002</v>
      </c>
      <c r="H2403" s="123">
        <v>2405</v>
      </c>
      <c r="K2403" s="12" t="s">
        <v>2037</v>
      </c>
      <c r="L2403" s="12" t="s">
        <v>6720</v>
      </c>
      <c r="M2403" s="12" t="s">
        <v>6724</v>
      </c>
      <c r="P2403" s="9">
        <v>10.6</v>
      </c>
      <c r="Q2403" s="5">
        <v>1.4</v>
      </c>
      <c r="R2403" s="5">
        <v>14</v>
      </c>
      <c r="Y2403" s="239">
        <v>13.2</v>
      </c>
      <c r="Z2403" s="39">
        <v>1.5</v>
      </c>
      <c r="AA2403" s="57">
        <v>12</v>
      </c>
      <c r="AB2403" s="4" t="s">
        <v>6760</v>
      </c>
    </row>
    <row r="2404" spans="1:28">
      <c r="A2404" s="5">
        <v>2390</v>
      </c>
      <c r="C2404" s="5" t="s">
        <v>6753</v>
      </c>
      <c r="F2404" s="123">
        <v>13.344099999999999</v>
      </c>
      <c r="G2404" s="123">
        <v>47.131599999999999</v>
      </c>
      <c r="H2404" s="123">
        <v>2030</v>
      </c>
      <c r="K2404" s="12" t="s">
        <v>2314</v>
      </c>
      <c r="L2404" s="12" t="s">
        <v>6720</v>
      </c>
      <c r="M2404" s="12" t="s">
        <v>6719</v>
      </c>
      <c r="Q2404" s="5"/>
      <c r="Y2404" s="239">
        <v>11.9</v>
      </c>
      <c r="Z2404" s="39">
        <v>1.4</v>
      </c>
      <c r="AA2404" s="57">
        <v>16</v>
      </c>
      <c r="AB2404" s="4" t="s">
        <v>6760</v>
      </c>
    </row>
    <row r="2405" spans="1:28">
      <c r="A2405" s="5">
        <v>2391</v>
      </c>
      <c r="C2405" s="5" t="s">
        <v>6754</v>
      </c>
      <c r="F2405" s="123">
        <v>13.3622</v>
      </c>
      <c r="G2405" s="123">
        <v>47.197499999999998</v>
      </c>
      <c r="H2405" s="123">
        <v>2000</v>
      </c>
      <c r="K2405" s="12" t="s">
        <v>2314</v>
      </c>
      <c r="L2405" s="12" t="s">
        <v>3361</v>
      </c>
      <c r="M2405" s="12" t="s">
        <v>6721</v>
      </c>
      <c r="Q2405" s="5"/>
      <c r="Y2405" s="239">
        <v>19.2</v>
      </c>
      <c r="Z2405" s="39">
        <v>2.2999999999999998</v>
      </c>
      <c r="AA2405" s="57">
        <v>16</v>
      </c>
      <c r="AB2405" s="4" t="s">
        <v>6760</v>
      </c>
    </row>
    <row r="2406" spans="1:28">
      <c r="A2406" s="5">
        <v>2392</v>
      </c>
      <c r="C2406" s="5" t="s">
        <v>6755</v>
      </c>
      <c r="F2406" s="123">
        <v>11.4641</v>
      </c>
      <c r="G2406" s="123">
        <v>47.129399999999997</v>
      </c>
      <c r="H2406" s="123">
        <v>1171</v>
      </c>
      <c r="K2406" s="12" t="s">
        <v>2314</v>
      </c>
      <c r="L2406" s="12" t="s">
        <v>3361</v>
      </c>
      <c r="M2406" s="12" t="s">
        <v>6724</v>
      </c>
      <c r="Q2406" s="5"/>
      <c r="Y2406" s="239">
        <v>17.8</v>
      </c>
      <c r="Z2406" s="39">
        <v>2.2000000000000002</v>
      </c>
      <c r="AA2406" s="57">
        <v>14</v>
      </c>
      <c r="AB2406" s="4" t="s">
        <v>6760</v>
      </c>
    </row>
    <row r="2407" spans="1:28">
      <c r="A2407" s="5">
        <v>2393</v>
      </c>
      <c r="C2407" s="5" t="s">
        <v>6756</v>
      </c>
      <c r="F2407" s="123">
        <v>11.440899999999999</v>
      </c>
      <c r="G2407" s="123">
        <v>46.7973</v>
      </c>
      <c r="H2407" s="123">
        <v>1557</v>
      </c>
      <c r="K2407" s="12" t="s">
        <v>2038</v>
      </c>
      <c r="L2407" s="12" t="s">
        <v>6722</v>
      </c>
      <c r="M2407" s="12" t="s">
        <v>856</v>
      </c>
      <c r="P2407" s="9">
        <v>17.2</v>
      </c>
      <c r="Q2407" s="5">
        <v>2.4</v>
      </c>
      <c r="R2407" s="5">
        <v>14</v>
      </c>
      <c r="S2407" s="238"/>
      <c r="Y2407" s="240"/>
      <c r="Z2407" s="39"/>
      <c r="AA2407" s="57"/>
      <c r="AB2407" s="4" t="s">
        <v>6760</v>
      </c>
    </row>
    <row r="2408" spans="1:28">
      <c r="A2408" s="5">
        <v>2394</v>
      </c>
      <c r="C2408" s="5" t="s">
        <v>6757</v>
      </c>
      <c r="F2408" s="123">
        <v>12.136100000000001</v>
      </c>
      <c r="G2408" s="123">
        <v>47.074100000000001</v>
      </c>
      <c r="H2408" s="123">
        <v>2645</v>
      </c>
      <c r="K2408" s="12" t="s">
        <v>2037</v>
      </c>
      <c r="L2408" s="12" t="s">
        <v>6723</v>
      </c>
      <c r="M2408" s="12" t="s">
        <v>6724</v>
      </c>
      <c r="P2408" s="9">
        <v>10.4</v>
      </c>
      <c r="Q2408" s="5">
        <v>1.4</v>
      </c>
      <c r="R2408" s="5">
        <v>16</v>
      </c>
      <c r="S2408" s="238"/>
      <c r="Y2408" s="239">
        <v>15.1</v>
      </c>
      <c r="Z2408" s="39">
        <v>1.9</v>
      </c>
      <c r="AA2408" s="57">
        <v>9</v>
      </c>
      <c r="AB2408" s="4" t="s">
        <v>6760</v>
      </c>
    </row>
    <row r="2409" spans="1:28">
      <c r="A2409" s="5">
        <v>2395</v>
      </c>
      <c r="C2409" s="5" t="s">
        <v>6758</v>
      </c>
      <c r="F2409" s="123">
        <v>12.410299999999999</v>
      </c>
      <c r="G2409" s="123">
        <v>47.083199999999998</v>
      </c>
      <c r="H2409" s="123">
        <v>2783</v>
      </c>
      <c r="K2409" s="12" t="s">
        <v>2038</v>
      </c>
      <c r="L2409" s="12" t="s">
        <v>1967</v>
      </c>
      <c r="M2409" s="12" t="s">
        <v>6724</v>
      </c>
      <c r="P2409" s="9">
        <v>9.8000000000000007</v>
      </c>
      <c r="Q2409" s="5">
        <v>1.2</v>
      </c>
      <c r="R2409" s="5">
        <v>20</v>
      </c>
      <c r="S2409" s="238"/>
      <c r="Y2409" s="239"/>
      <c r="Z2409" s="39"/>
      <c r="AA2409" s="57"/>
      <c r="AB2409" s="4" t="s">
        <v>6760</v>
      </c>
    </row>
    <row r="2410" spans="1:28">
      <c r="A2410" s="5">
        <v>2396</v>
      </c>
      <c r="C2410" s="5" t="s">
        <v>6759</v>
      </c>
      <c r="F2410" s="123">
        <v>12.3468</v>
      </c>
      <c r="G2410" s="123">
        <v>47.217599999999997</v>
      </c>
      <c r="H2410" s="123">
        <v>1317</v>
      </c>
      <c r="K2410" s="12" t="s">
        <v>2314</v>
      </c>
      <c r="L2410" s="12" t="s">
        <v>6723</v>
      </c>
      <c r="M2410" s="12" t="s">
        <v>6724</v>
      </c>
      <c r="Q2410" s="5"/>
      <c r="S2410" s="237"/>
      <c r="Y2410" s="239">
        <v>13.1</v>
      </c>
      <c r="Z2410" s="39">
        <v>1.6</v>
      </c>
      <c r="AA2410" s="57">
        <v>20</v>
      </c>
      <c r="AB2410" s="4" t="s">
        <v>6760</v>
      </c>
    </row>
    <row r="2411" spans="1:28">
      <c r="A2411" s="5">
        <v>2397</v>
      </c>
      <c r="C2411" s="123" t="s">
        <v>6715</v>
      </c>
      <c r="F2411" s="236">
        <v>11.7247</v>
      </c>
      <c r="G2411" s="236">
        <v>46.964700000000001</v>
      </c>
      <c r="H2411" s="235">
        <v>2825</v>
      </c>
      <c r="K2411" s="12" t="s">
        <v>2314</v>
      </c>
      <c r="L2411" s="12" t="s">
        <v>6723</v>
      </c>
      <c r="M2411" s="12" t="s">
        <v>6724</v>
      </c>
      <c r="Q2411" s="5"/>
      <c r="S2411" s="237"/>
      <c r="Y2411" s="239">
        <v>10.7</v>
      </c>
      <c r="Z2411" s="39">
        <v>1.5</v>
      </c>
      <c r="AA2411" s="57">
        <v>2</v>
      </c>
      <c r="AB2411" s="4" t="s">
        <v>6760</v>
      </c>
    </row>
    <row r="2412" spans="1:28">
      <c r="A2412" s="5">
        <v>2398</v>
      </c>
      <c r="C2412" s="123" t="s">
        <v>6716</v>
      </c>
      <c r="F2412" s="236">
        <v>12.3293</v>
      </c>
      <c r="G2412" s="236">
        <v>47.153500000000001</v>
      </c>
      <c r="H2412" s="235">
        <v>2174</v>
      </c>
      <c r="K2412" s="12" t="s">
        <v>2038</v>
      </c>
      <c r="L2412" s="12" t="s">
        <v>6723</v>
      </c>
      <c r="M2412" s="12" t="s">
        <v>6724</v>
      </c>
      <c r="P2412" s="9">
        <v>8.6</v>
      </c>
      <c r="Q2412" s="5">
        <v>1.3</v>
      </c>
      <c r="R2412" s="5">
        <v>15</v>
      </c>
      <c r="S2412" s="238"/>
      <c r="Y2412" s="239"/>
      <c r="Z2412" s="39"/>
      <c r="AA2412" s="57"/>
      <c r="AB2412" s="4" t="s">
        <v>6760</v>
      </c>
    </row>
    <row r="2413" spans="1:28">
      <c r="A2413" s="5">
        <v>2399</v>
      </c>
      <c r="C2413" s="123" t="s">
        <v>6717</v>
      </c>
      <c r="F2413" s="236">
        <v>12.2933</v>
      </c>
      <c r="G2413" s="236">
        <v>47.193399999999997</v>
      </c>
      <c r="H2413" s="235">
        <v>1375</v>
      </c>
      <c r="K2413" s="12" t="s">
        <v>2314</v>
      </c>
      <c r="L2413" s="12" t="s">
        <v>6723</v>
      </c>
      <c r="M2413" s="12" t="s">
        <v>6724</v>
      </c>
      <c r="Y2413" s="239">
        <v>14.5</v>
      </c>
      <c r="Z2413" s="39">
        <v>1.7</v>
      </c>
      <c r="AA2413" s="57">
        <v>19</v>
      </c>
      <c r="AB2413" s="4" t="s">
        <v>6760</v>
      </c>
    </row>
    <row r="2414" spans="1:28">
      <c r="A2414" s="5">
        <v>2400</v>
      </c>
      <c r="C2414" s="123" t="s">
        <v>6718</v>
      </c>
      <c r="F2414" s="236">
        <v>12.1214</v>
      </c>
      <c r="G2414" s="236">
        <v>47.1571</v>
      </c>
      <c r="H2414" s="235">
        <v>2429</v>
      </c>
      <c r="K2414" s="12" t="s">
        <v>2314</v>
      </c>
      <c r="L2414" s="12" t="s">
        <v>6723</v>
      </c>
      <c r="M2414" s="12" t="s">
        <v>6724</v>
      </c>
      <c r="Y2414" s="239">
        <v>14.5</v>
      </c>
      <c r="Z2414" s="39">
        <v>1.7</v>
      </c>
      <c r="AA2414" s="57">
        <v>18</v>
      </c>
      <c r="AB2414" s="4" t="s">
        <v>6760</v>
      </c>
    </row>
    <row r="2415" spans="1:28">
      <c r="A2415" s="5">
        <v>2401</v>
      </c>
      <c r="C2415" s="5" t="s">
        <v>6761</v>
      </c>
      <c r="F2415" s="179">
        <v>11.5502043115</v>
      </c>
      <c r="G2415" s="179">
        <v>46.8504497546</v>
      </c>
      <c r="H2415" s="6">
        <v>718</v>
      </c>
      <c r="K2415" s="12" t="s">
        <v>6830</v>
      </c>
      <c r="M2415" s="5" t="s">
        <v>6762</v>
      </c>
      <c r="N2415" s="65">
        <v>24.5</v>
      </c>
      <c r="O2415" s="5">
        <v>0.45</v>
      </c>
      <c r="P2415" s="9">
        <v>14.3</v>
      </c>
      <c r="Q2415" s="65">
        <v>2.2999999999999998</v>
      </c>
      <c r="R2415" s="65">
        <v>21</v>
      </c>
      <c r="Y2415" s="239">
        <v>140.6</v>
      </c>
      <c r="Z2415" s="172">
        <v>10.4</v>
      </c>
      <c r="AA2415" s="57">
        <v>10</v>
      </c>
      <c r="AB2415" s="4" t="s">
        <v>6788</v>
      </c>
    </row>
    <row r="2416" spans="1:28">
      <c r="A2416" s="5">
        <v>2402</v>
      </c>
      <c r="C2416" s="5" t="s">
        <v>6763</v>
      </c>
      <c r="F2416" s="179">
        <v>11.5501515658</v>
      </c>
      <c r="G2416" s="179">
        <v>46.850720917499999</v>
      </c>
      <c r="H2416" s="6">
        <v>718</v>
      </c>
      <c r="K2416" s="12" t="s">
        <v>6830</v>
      </c>
      <c r="M2416" s="5" t="s">
        <v>6762</v>
      </c>
      <c r="N2416" s="65">
        <v>14.3</v>
      </c>
      <c r="O2416" s="5">
        <v>0.28999999999999998</v>
      </c>
      <c r="P2416" s="9">
        <v>20.2</v>
      </c>
      <c r="Q2416" s="65">
        <v>3.7</v>
      </c>
      <c r="R2416" s="65">
        <v>13</v>
      </c>
      <c r="Y2416" s="239">
        <v>123.8</v>
      </c>
      <c r="Z2416" s="172">
        <v>7.6</v>
      </c>
      <c r="AA2416" s="57">
        <v>22</v>
      </c>
      <c r="AB2416" s="4" t="s">
        <v>6788</v>
      </c>
    </row>
    <row r="2417" spans="1:28">
      <c r="A2417" s="5">
        <v>2403</v>
      </c>
      <c r="C2417" s="5" t="s">
        <v>6764</v>
      </c>
      <c r="F2417" s="179">
        <v>11.5500464989</v>
      </c>
      <c r="G2417" s="179">
        <v>46.8512722332</v>
      </c>
      <c r="H2417" s="6">
        <v>719</v>
      </c>
      <c r="K2417" s="12" t="s">
        <v>856</v>
      </c>
      <c r="M2417" s="5" t="s">
        <v>6762</v>
      </c>
      <c r="N2417" s="65">
        <v>25.62</v>
      </c>
      <c r="O2417" s="5">
        <v>0.5</v>
      </c>
      <c r="P2417" s="9">
        <v>16.8</v>
      </c>
      <c r="Q2417" s="65">
        <v>2.6</v>
      </c>
      <c r="R2417" s="65">
        <v>20</v>
      </c>
      <c r="Y2417" s="239"/>
      <c r="AA2417" s="57"/>
      <c r="AB2417" s="4" t="s">
        <v>6788</v>
      </c>
    </row>
    <row r="2418" spans="1:28">
      <c r="A2418" s="5">
        <v>2404</v>
      </c>
      <c r="C2418" s="5" t="s">
        <v>6765</v>
      </c>
      <c r="F2418" s="179">
        <v>11.549952831100001</v>
      </c>
      <c r="G2418" s="179">
        <v>46.851787296399998</v>
      </c>
      <c r="H2418" s="6">
        <v>719</v>
      </c>
      <c r="K2418" s="12" t="s">
        <v>6830</v>
      </c>
      <c r="M2418" s="5" t="s">
        <v>6762</v>
      </c>
      <c r="N2418" s="65">
        <v>2.27</v>
      </c>
      <c r="O2418" s="4">
        <v>0.04</v>
      </c>
      <c r="P2418" s="9">
        <v>9.4</v>
      </c>
      <c r="Q2418" s="65">
        <v>1.4</v>
      </c>
      <c r="R2418" s="65">
        <v>16</v>
      </c>
      <c r="Y2418" s="239">
        <v>23.4</v>
      </c>
      <c r="Z2418" s="172">
        <v>1.3</v>
      </c>
      <c r="AA2418" s="57">
        <v>42</v>
      </c>
      <c r="AB2418" s="4" t="s">
        <v>6788</v>
      </c>
    </row>
    <row r="2419" spans="1:28">
      <c r="A2419" s="5">
        <v>2405</v>
      </c>
      <c r="C2419" s="5" t="s">
        <v>6766</v>
      </c>
      <c r="F2419" s="179">
        <v>11.549304705300001</v>
      </c>
      <c r="G2419" s="179">
        <v>46.852782694399998</v>
      </c>
      <c r="H2419" s="6">
        <v>732</v>
      </c>
      <c r="K2419" s="12" t="s">
        <v>6830</v>
      </c>
      <c r="M2419" s="5" t="s">
        <v>6767</v>
      </c>
      <c r="N2419" s="65">
        <v>1.69</v>
      </c>
      <c r="O2419" s="4">
        <v>0.06</v>
      </c>
      <c r="P2419" s="9">
        <v>10.6</v>
      </c>
      <c r="Q2419" s="65">
        <v>1.2</v>
      </c>
      <c r="R2419" s="65">
        <v>17</v>
      </c>
      <c r="Y2419" s="239">
        <v>21</v>
      </c>
      <c r="Z2419" s="172">
        <v>1.8</v>
      </c>
      <c r="AA2419" s="57">
        <v>20</v>
      </c>
      <c r="AB2419" s="4" t="s">
        <v>6788</v>
      </c>
    </row>
    <row r="2420" spans="1:28">
      <c r="A2420" s="5">
        <v>2406</v>
      </c>
      <c r="C2420" s="5" t="s">
        <v>6768</v>
      </c>
      <c r="F2420" s="179">
        <v>11.5499102111</v>
      </c>
      <c r="G2420" s="179">
        <v>46.854488115499997</v>
      </c>
      <c r="H2420" s="6">
        <v>732</v>
      </c>
      <c r="K2420" s="12" t="s">
        <v>856</v>
      </c>
      <c r="M2420" s="5" t="s">
        <v>6769</v>
      </c>
      <c r="N2420" s="65">
        <v>2.76</v>
      </c>
      <c r="O2420" s="4">
        <v>0.2</v>
      </c>
      <c r="P2420" s="9">
        <v>13.1</v>
      </c>
      <c r="Q2420" s="65">
        <v>1.3</v>
      </c>
      <c r="R2420" s="65">
        <v>21</v>
      </c>
      <c r="Y2420" s="239"/>
      <c r="AA2420" s="57"/>
      <c r="AB2420" s="4" t="s">
        <v>6788</v>
      </c>
    </row>
    <row r="2421" spans="1:28">
      <c r="A2421" s="5">
        <v>2407</v>
      </c>
      <c r="C2421" s="5" t="s">
        <v>6770</v>
      </c>
      <c r="F2421" s="179">
        <v>11.548936708199999</v>
      </c>
      <c r="G2421" s="179">
        <v>46.854707801399996</v>
      </c>
      <c r="H2421" s="6">
        <v>733</v>
      </c>
      <c r="K2421" s="12" t="s">
        <v>6830</v>
      </c>
      <c r="M2421" s="5" t="s">
        <v>6767</v>
      </c>
      <c r="N2421" s="65">
        <v>4.29</v>
      </c>
      <c r="O2421" s="4">
        <v>0.04</v>
      </c>
      <c r="P2421" s="9">
        <v>12.2</v>
      </c>
      <c r="Q2421" s="65">
        <v>1.2</v>
      </c>
      <c r="R2421" s="65">
        <v>21</v>
      </c>
      <c r="Y2421" s="239">
        <v>26.4</v>
      </c>
      <c r="Z2421" s="172">
        <v>1.9</v>
      </c>
      <c r="AA2421" s="57">
        <v>22</v>
      </c>
      <c r="AB2421" s="4" t="s">
        <v>6788</v>
      </c>
    </row>
    <row r="2422" spans="1:28">
      <c r="A2422" s="5">
        <v>2408</v>
      </c>
      <c r="C2422" s="5" t="s">
        <v>6771</v>
      </c>
      <c r="F2422" s="179">
        <v>11.5486341256</v>
      </c>
      <c r="G2422" s="179">
        <v>46.856352463</v>
      </c>
      <c r="H2422" s="6">
        <v>733</v>
      </c>
      <c r="K2422" s="12" t="s">
        <v>856</v>
      </c>
      <c r="M2422" s="5" t="s">
        <v>6767</v>
      </c>
      <c r="N2422" s="65">
        <v>4.46</v>
      </c>
      <c r="O2422" s="4">
        <v>0.06</v>
      </c>
      <c r="P2422" s="9">
        <v>12.1</v>
      </c>
      <c r="Q2422" s="65">
        <v>1.6</v>
      </c>
      <c r="R2422" s="65">
        <v>14</v>
      </c>
      <c r="Y2422" s="239"/>
      <c r="AA2422" s="57"/>
      <c r="AB2422" s="4" t="s">
        <v>6788</v>
      </c>
    </row>
    <row r="2423" spans="1:28">
      <c r="A2423" s="5">
        <v>2409</v>
      </c>
      <c r="C2423" s="5" t="s">
        <v>6772</v>
      </c>
      <c r="F2423" s="179">
        <v>11.548959052300001</v>
      </c>
      <c r="G2423" s="179">
        <v>46.857119185499997</v>
      </c>
      <c r="H2423" s="6">
        <v>721</v>
      </c>
      <c r="K2423" s="12" t="s">
        <v>6830</v>
      </c>
      <c r="M2423" s="5" t="s">
        <v>6773</v>
      </c>
      <c r="N2423" s="65">
        <v>3.58</v>
      </c>
      <c r="O2423" s="4">
        <v>7.0000000000000007E-2</v>
      </c>
      <c r="P2423" s="9">
        <v>16.8</v>
      </c>
      <c r="Q2423" s="65">
        <v>2</v>
      </c>
      <c r="R2423" s="65">
        <v>20</v>
      </c>
      <c r="Y2423" s="239">
        <v>21.3</v>
      </c>
      <c r="Z2423" s="172">
        <v>2</v>
      </c>
      <c r="AA2423" s="57">
        <v>14</v>
      </c>
      <c r="AB2423" s="4" t="s">
        <v>6788</v>
      </c>
    </row>
    <row r="2424" spans="1:28">
      <c r="A2424" s="5">
        <v>2410</v>
      </c>
      <c r="C2424" s="5" t="s">
        <v>6774</v>
      </c>
      <c r="F2424" s="179">
        <v>11.5489269724</v>
      </c>
      <c r="G2424" s="179">
        <v>46.857272892799998</v>
      </c>
      <c r="H2424" s="6">
        <v>721</v>
      </c>
      <c r="K2424" s="12" t="s">
        <v>6830</v>
      </c>
      <c r="M2424" s="5" t="s">
        <v>6773</v>
      </c>
      <c r="N2424" s="65">
        <v>3.31</v>
      </c>
      <c r="O2424" s="4">
        <v>7.0000000000000007E-2</v>
      </c>
      <c r="P2424" s="9">
        <v>16.5</v>
      </c>
      <c r="Q2424" s="65">
        <v>2</v>
      </c>
      <c r="R2424" s="65">
        <v>19</v>
      </c>
      <c r="Y2424" s="239">
        <v>19.399999999999999</v>
      </c>
      <c r="Z2424" s="172">
        <v>1.6</v>
      </c>
      <c r="AA2424" s="57">
        <v>21</v>
      </c>
      <c r="AB2424" s="4" t="s">
        <v>6788</v>
      </c>
    </row>
    <row r="2425" spans="1:28">
      <c r="A2425" s="5">
        <v>2411</v>
      </c>
      <c r="C2425" s="5" t="s">
        <v>6775</v>
      </c>
      <c r="F2425" s="179">
        <v>11.5488526863</v>
      </c>
      <c r="G2425" s="179">
        <v>46.857643529800001</v>
      </c>
      <c r="H2425" s="6">
        <v>721</v>
      </c>
      <c r="K2425" s="12" t="s">
        <v>2314</v>
      </c>
      <c r="M2425" s="5" t="s">
        <v>6773</v>
      </c>
      <c r="R2425" s="65"/>
      <c r="Y2425" s="239">
        <v>28.8</v>
      </c>
      <c r="Z2425" s="172">
        <v>4.2</v>
      </c>
      <c r="AA2425" s="57">
        <v>8</v>
      </c>
      <c r="AB2425" s="4" t="s">
        <v>6788</v>
      </c>
    </row>
    <row r="2426" spans="1:28">
      <c r="A2426" s="5">
        <v>2412</v>
      </c>
      <c r="C2426" s="5" t="s">
        <v>6776</v>
      </c>
      <c r="F2426" s="179">
        <v>11.5487383207</v>
      </c>
      <c r="G2426" s="179">
        <v>46.858276046900002</v>
      </c>
      <c r="H2426" s="6">
        <v>722</v>
      </c>
      <c r="K2426" s="12" t="s">
        <v>2314</v>
      </c>
      <c r="M2426" s="5" t="s">
        <v>6773</v>
      </c>
      <c r="R2426" s="65"/>
      <c r="Y2426" s="239">
        <v>23.8</v>
      </c>
      <c r="Z2426" s="172">
        <v>3</v>
      </c>
      <c r="AA2426" s="57">
        <v>11</v>
      </c>
      <c r="AB2426" s="4" t="s">
        <v>6788</v>
      </c>
    </row>
    <row r="2427" spans="1:28">
      <c r="A2427" s="5">
        <v>2413</v>
      </c>
      <c r="C2427" s="5" t="s">
        <v>6777</v>
      </c>
      <c r="F2427" s="179">
        <v>11.5487079423</v>
      </c>
      <c r="G2427" s="179">
        <v>46.858465714399998</v>
      </c>
      <c r="H2427" s="6">
        <v>722</v>
      </c>
      <c r="K2427" s="12" t="s">
        <v>2314</v>
      </c>
      <c r="M2427" s="5" t="s">
        <v>6773</v>
      </c>
      <c r="R2427" s="65"/>
      <c r="Y2427" s="239">
        <v>24.7</v>
      </c>
      <c r="Z2427" s="172">
        <v>2.4</v>
      </c>
      <c r="AA2427" s="57">
        <v>12</v>
      </c>
      <c r="AB2427" s="4" t="s">
        <v>6788</v>
      </c>
    </row>
    <row r="2428" spans="1:28">
      <c r="A2428" s="5">
        <v>2414</v>
      </c>
      <c r="C2428" s="5" t="s">
        <v>6778</v>
      </c>
      <c r="F2428" s="179">
        <v>11.5485623431</v>
      </c>
      <c r="G2428" s="179">
        <v>46.859269918599999</v>
      </c>
      <c r="H2428" s="6">
        <v>722</v>
      </c>
      <c r="K2428" s="12" t="s">
        <v>2314</v>
      </c>
      <c r="M2428" s="5" t="s">
        <v>6773</v>
      </c>
      <c r="R2428" s="65"/>
      <c r="Y2428" s="239">
        <v>116.9</v>
      </c>
      <c r="Z2428" s="172">
        <v>11.4</v>
      </c>
      <c r="AA2428" s="57">
        <v>21</v>
      </c>
      <c r="AB2428" s="4" t="s">
        <v>6788</v>
      </c>
    </row>
    <row r="2429" spans="1:28">
      <c r="A2429" s="5">
        <v>2415</v>
      </c>
      <c r="C2429" s="5" t="s">
        <v>6779</v>
      </c>
      <c r="F2429" s="179">
        <v>11.5484357164</v>
      </c>
      <c r="G2429" s="179">
        <v>46.859920707500002</v>
      </c>
      <c r="H2429" s="6">
        <v>722</v>
      </c>
      <c r="K2429" s="12" t="s">
        <v>2314</v>
      </c>
      <c r="M2429" s="5" t="s">
        <v>6773</v>
      </c>
      <c r="R2429" s="65"/>
      <c r="Y2429" s="239">
        <v>156.4</v>
      </c>
      <c r="Z2429" s="172">
        <v>24.5</v>
      </c>
      <c r="AA2429" s="57">
        <v>5</v>
      </c>
      <c r="AB2429" s="4" t="s">
        <v>6788</v>
      </c>
    </row>
    <row r="2430" spans="1:28">
      <c r="A2430" s="5">
        <v>2416</v>
      </c>
      <c r="C2430" s="5" t="s">
        <v>6780</v>
      </c>
      <c r="F2430" s="179">
        <v>11.548215815800001</v>
      </c>
      <c r="G2430" s="179">
        <v>46.861095548000002</v>
      </c>
      <c r="H2430" s="6">
        <v>723</v>
      </c>
      <c r="K2430" s="12" t="s">
        <v>2037</v>
      </c>
      <c r="M2430" s="5" t="s">
        <v>6781</v>
      </c>
      <c r="P2430" s="9">
        <v>7.3</v>
      </c>
      <c r="Q2430" s="65">
        <v>1.1000000000000001</v>
      </c>
      <c r="R2430" s="65">
        <v>29</v>
      </c>
      <c r="Y2430" s="239">
        <v>29.7</v>
      </c>
      <c r="Z2430" s="172">
        <v>2.6</v>
      </c>
      <c r="AA2430" s="57">
        <v>21</v>
      </c>
      <c r="AB2430" s="4" t="s">
        <v>6788</v>
      </c>
    </row>
    <row r="2431" spans="1:28">
      <c r="A2431" s="5">
        <v>2417</v>
      </c>
      <c r="C2431" s="5" t="s">
        <v>6782</v>
      </c>
      <c r="F2431" s="179">
        <v>11.548152499</v>
      </c>
      <c r="G2431" s="179">
        <v>46.861420942300001</v>
      </c>
      <c r="H2431" s="6">
        <v>723</v>
      </c>
      <c r="K2431" s="12" t="s">
        <v>2037</v>
      </c>
      <c r="M2431" s="5" t="s">
        <v>6781</v>
      </c>
      <c r="P2431" s="9">
        <v>12.5</v>
      </c>
      <c r="Q2431" s="65">
        <v>2.2999999999999998</v>
      </c>
      <c r="R2431" s="65">
        <v>18</v>
      </c>
      <c r="Y2431" s="239">
        <v>16.5</v>
      </c>
      <c r="Z2431" s="172">
        <v>0.7</v>
      </c>
      <c r="AA2431" s="57">
        <v>5</v>
      </c>
      <c r="AB2431" s="4" t="s">
        <v>6788</v>
      </c>
    </row>
    <row r="2432" spans="1:28">
      <c r="A2432" s="5">
        <v>2418</v>
      </c>
      <c r="C2432" s="5" t="s">
        <v>6783</v>
      </c>
      <c r="F2432" s="179">
        <v>11.548090458400001</v>
      </c>
      <c r="G2432" s="179">
        <v>46.861773306700002</v>
      </c>
      <c r="H2432" s="6">
        <v>723</v>
      </c>
      <c r="K2432" s="12" t="s">
        <v>2037</v>
      </c>
      <c r="M2432" s="5" t="s">
        <v>6781</v>
      </c>
      <c r="P2432" s="9">
        <v>10.199999999999999</v>
      </c>
      <c r="Q2432" s="65">
        <v>1.1000000000000001</v>
      </c>
      <c r="R2432" s="65">
        <v>55</v>
      </c>
      <c r="Y2432" s="239">
        <v>16.8</v>
      </c>
      <c r="Z2432" s="172">
        <v>1.2</v>
      </c>
      <c r="AA2432" s="57">
        <v>14</v>
      </c>
      <c r="AB2432" s="4" t="s">
        <v>6788</v>
      </c>
    </row>
    <row r="2433" spans="1:31">
      <c r="A2433" s="5">
        <v>2419</v>
      </c>
      <c r="C2433" s="5" t="s">
        <v>6784</v>
      </c>
      <c r="F2433" s="179">
        <v>11.5478072237</v>
      </c>
      <c r="G2433" s="179">
        <v>46.863273540500003</v>
      </c>
      <c r="H2433" s="6">
        <v>724</v>
      </c>
      <c r="K2433" s="12" t="s">
        <v>2037</v>
      </c>
      <c r="M2433" s="5" t="s">
        <v>6785</v>
      </c>
      <c r="P2433" s="9">
        <v>6.6</v>
      </c>
      <c r="Q2433" s="65">
        <v>1</v>
      </c>
      <c r="R2433" s="65">
        <v>37</v>
      </c>
      <c r="Y2433" s="239">
        <v>13.2</v>
      </c>
      <c r="Z2433" s="172">
        <v>0.8</v>
      </c>
      <c r="AA2433" s="57">
        <v>42</v>
      </c>
      <c r="AB2433" s="4" t="s">
        <v>6788</v>
      </c>
    </row>
    <row r="2434" spans="1:31">
      <c r="A2434" s="5">
        <v>2420</v>
      </c>
      <c r="C2434" s="5" t="s">
        <v>6786</v>
      </c>
      <c r="F2434" s="179">
        <v>11.5477970958</v>
      </c>
      <c r="G2434" s="179">
        <v>46.863336762899998</v>
      </c>
      <c r="H2434" s="6">
        <v>724</v>
      </c>
      <c r="K2434" s="12" t="s">
        <v>2037</v>
      </c>
      <c r="M2434" s="5" t="s">
        <v>6785</v>
      </c>
      <c r="P2434" s="9">
        <v>10.9</v>
      </c>
      <c r="Q2434" s="65">
        <v>1.2</v>
      </c>
      <c r="R2434" s="65">
        <v>28</v>
      </c>
      <c r="Y2434" s="239"/>
      <c r="AA2434" s="57"/>
      <c r="AB2434" s="4" t="s">
        <v>6788</v>
      </c>
    </row>
    <row r="2435" spans="1:31">
      <c r="A2435" s="5">
        <v>2421</v>
      </c>
      <c r="C2435" s="5" t="s">
        <v>6787</v>
      </c>
      <c r="F2435" s="179">
        <v>11.547755307199999</v>
      </c>
      <c r="G2435" s="179">
        <v>46.8635626823</v>
      </c>
      <c r="H2435" s="6">
        <v>724</v>
      </c>
      <c r="K2435" s="12" t="s">
        <v>2037</v>
      </c>
      <c r="M2435" s="5" t="s">
        <v>6785</v>
      </c>
      <c r="P2435" s="9">
        <v>5.7</v>
      </c>
      <c r="Q2435" s="65">
        <v>0.9</v>
      </c>
      <c r="R2435" s="65">
        <v>24</v>
      </c>
      <c r="Y2435" s="239">
        <v>16.3</v>
      </c>
      <c r="Z2435" s="172">
        <v>1.1000000000000001</v>
      </c>
      <c r="AA2435" s="57">
        <v>6</v>
      </c>
      <c r="AB2435" s="4" t="s">
        <v>6788</v>
      </c>
    </row>
    <row r="2436" spans="1:31">
      <c r="A2436" s="5">
        <v>2422</v>
      </c>
      <c r="C2436" s="5" t="s">
        <v>6792</v>
      </c>
      <c r="F2436" s="5">
        <v>11.468999999999999</v>
      </c>
      <c r="G2436" s="5">
        <v>46.9664</v>
      </c>
      <c r="H2436" s="57">
        <v>1342</v>
      </c>
      <c r="K2436" s="12" t="s">
        <v>6811</v>
      </c>
      <c r="L2436" s="179" t="s">
        <v>6789</v>
      </c>
      <c r="W2436" s="5"/>
      <c r="X2436" s="5"/>
      <c r="Y2436" s="239"/>
      <c r="AB2436" s="4" t="s">
        <v>6816</v>
      </c>
      <c r="AD2436" s="5">
        <v>8</v>
      </c>
      <c r="AE2436" s="5">
        <v>0.7</v>
      </c>
    </row>
    <row r="2437" spans="1:31">
      <c r="A2437" s="5">
        <v>2423</v>
      </c>
      <c r="C2437" s="5" t="s">
        <v>6793</v>
      </c>
      <c r="F2437" s="5">
        <v>11.5032</v>
      </c>
      <c r="G2437" s="5">
        <v>46.971499999999999</v>
      </c>
      <c r="H2437" s="57">
        <v>1975</v>
      </c>
      <c r="K2437" s="12" t="s">
        <v>6812</v>
      </c>
      <c r="L2437" s="179" t="s">
        <v>6790</v>
      </c>
      <c r="P2437" s="9">
        <v>7.3</v>
      </c>
      <c r="Q2437" s="65">
        <v>2.2000000000000002</v>
      </c>
      <c r="R2437" s="5">
        <v>11</v>
      </c>
      <c r="T2437" s="65">
        <v>13.2</v>
      </c>
      <c r="U2437" s="5">
        <v>0.3</v>
      </c>
      <c r="W2437" s="5">
        <v>15</v>
      </c>
      <c r="X2437" s="5">
        <v>1.81</v>
      </c>
      <c r="AB2437" s="4" t="s">
        <v>6816</v>
      </c>
      <c r="AD2437" s="5">
        <v>7.9</v>
      </c>
      <c r="AE2437" s="5">
        <v>0.3</v>
      </c>
    </row>
    <row r="2438" spans="1:31">
      <c r="A2438" s="5">
        <v>2424</v>
      </c>
      <c r="C2438" s="5" t="s">
        <v>6794</v>
      </c>
      <c r="F2438" s="5">
        <v>11.5465</v>
      </c>
      <c r="G2438" s="5">
        <v>46.9878</v>
      </c>
      <c r="H2438" s="57">
        <v>2557</v>
      </c>
      <c r="K2438" s="12" t="s">
        <v>6811</v>
      </c>
      <c r="L2438" s="179" t="s">
        <v>6790</v>
      </c>
      <c r="AB2438" s="4" t="s">
        <v>6816</v>
      </c>
      <c r="AD2438" s="5">
        <v>9.9</v>
      </c>
      <c r="AE2438" s="5">
        <v>2.2999999999999998</v>
      </c>
    </row>
    <row r="2439" spans="1:31">
      <c r="A2439" s="5">
        <v>2425</v>
      </c>
      <c r="C2439" s="5" t="s">
        <v>6795</v>
      </c>
      <c r="F2439" s="5">
        <v>11.5541</v>
      </c>
      <c r="G2439" s="5">
        <v>46.990400000000001</v>
      </c>
      <c r="H2439" s="57">
        <v>2606</v>
      </c>
      <c r="K2439" s="12" t="s">
        <v>2038</v>
      </c>
      <c r="L2439" s="179" t="s">
        <v>786</v>
      </c>
      <c r="P2439" s="9">
        <v>10.8</v>
      </c>
      <c r="Q2439" s="65">
        <v>2</v>
      </c>
      <c r="R2439" s="5">
        <v>20</v>
      </c>
      <c r="T2439" s="65">
        <v>12.8</v>
      </c>
      <c r="U2439" s="5">
        <v>0.2</v>
      </c>
      <c r="W2439" s="5">
        <v>41</v>
      </c>
      <c r="X2439" s="5">
        <v>1.76</v>
      </c>
      <c r="AB2439" s="4" t="s">
        <v>6816</v>
      </c>
    </row>
    <row r="2440" spans="1:31">
      <c r="A2440" s="5">
        <v>2426</v>
      </c>
      <c r="C2440" s="5" t="s">
        <v>6796</v>
      </c>
      <c r="F2440" s="5">
        <v>11.565099999999999</v>
      </c>
      <c r="G2440" s="5">
        <v>46.992899999999999</v>
      </c>
      <c r="H2440" s="57">
        <v>2737</v>
      </c>
      <c r="K2440" s="12" t="s">
        <v>6811</v>
      </c>
      <c r="L2440" s="179" t="s">
        <v>786</v>
      </c>
      <c r="AB2440" s="4" t="s">
        <v>6816</v>
      </c>
      <c r="AD2440" s="4">
        <v>8.3000000000000007</v>
      </c>
      <c r="AE2440" s="4">
        <v>0.6</v>
      </c>
    </row>
    <row r="2441" spans="1:31">
      <c r="A2441" s="5">
        <v>2427</v>
      </c>
      <c r="C2441" s="5" t="s">
        <v>6797</v>
      </c>
      <c r="F2441" s="5">
        <v>11.573700000000001</v>
      </c>
      <c r="G2441" s="5">
        <v>46.994700000000002</v>
      </c>
      <c r="H2441" s="57">
        <v>2629</v>
      </c>
      <c r="K2441" s="12" t="s">
        <v>6813</v>
      </c>
      <c r="L2441" s="179" t="s">
        <v>786</v>
      </c>
      <c r="N2441" s="65">
        <v>9.1</v>
      </c>
      <c r="O2441" s="5">
        <v>0.3</v>
      </c>
      <c r="AB2441" s="4" t="s">
        <v>6816</v>
      </c>
      <c r="AD2441" s="4">
        <v>11.1</v>
      </c>
      <c r="AE2441" s="4">
        <v>1.1000000000000001</v>
      </c>
    </row>
    <row r="2442" spans="1:31">
      <c r="A2442" s="5">
        <v>2428</v>
      </c>
      <c r="C2442" s="5" t="s">
        <v>6798</v>
      </c>
      <c r="F2442" s="5">
        <v>11.581300000000001</v>
      </c>
      <c r="G2442" s="5">
        <v>46.997100000000003</v>
      </c>
      <c r="H2442" s="57">
        <v>2721</v>
      </c>
      <c r="K2442" s="12" t="s">
        <v>6812</v>
      </c>
      <c r="L2442" s="179" t="s">
        <v>786</v>
      </c>
      <c r="N2442" s="65">
        <v>8.5</v>
      </c>
      <c r="O2442" s="5">
        <v>0.3</v>
      </c>
      <c r="P2442" s="9">
        <v>8.9</v>
      </c>
      <c r="Q2442" s="65">
        <v>1.6</v>
      </c>
      <c r="R2442" s="5">
        <v>20</v>
      </c>
      <c r="T2442" s="65">
        <v>13</v>
      </c>
      <c r="U2442" s="5">
        <v>0.2</v>
      </c>
      <c r="W2442" s="5">
        <v>35</v>
      </c>
      <c r="X2442" s="5">
        <v>1.6</v>
      </c>
      <c r="AB2442" s="4" t="s">
        <v>6816</v>
      </c>
      <c r="AD2442" s="4">
        <v>9.4</v>
      </c>
      <c r="AE2442" s="4">
        <v>0.2</v>
      </c>
    </row>
    <row r="2443" spans="1:31">
      <c r="A2443" s="5">
        <v>2429</v>
      </c>
      <c r="C2443" s="5" t="s">
        <v>6799</v>
      </c>
      <c r="F2443" s="5">
        <v>11.6496</v>
      </c>
      <c r="G2443" s="5">
        <v>47.037500000000001</v>
      </c>
      <c r="H2443" s="57">
        <v>2958</v>
      </c>
      <c r="K2443" s="12" t="s">
        <v>6812</v>
      </c>
      <c r="L2443" s="179" t="s">
        <v>786</v>
      </c>
      <c r="N2443" s="65">
        <v>8.6</v>
      </c>
      <c r="O2443" s="5">
        <v>1.4</v>
      </c>
      <c r="P2443" s="9">
        <v>9.5</v>
      </c>
      <c r="Q2443" s="65">
        <v>1.9</v>
      </c>
      <c r="R2443" s="5">
        <v>20</v>
      </c>
      <c r="T2443" s="65">
        <v>12.2</v>
      </c>
      <c r="U2443" s="5">
        <v>0.3</v>
      </c>
      <c r="W2443" s="5">
        <v>23</v>
      </c>
      <c r="X2443" s="5">
        <v>1.73</v>
      </c>
      <c r="AB2443" s="4" t="s">
        <v>6816</v>
      </c>
      <c r="AD2443" s="4">
        <v>9.6999999999999993</v>
      </c>
      <c r="AE2443" s="4">
        <v>0.9</v>
      </c>
    </row>
    <row r="2444" spans="1:31">
      <c r="A2444" s="5">
        <v>2430</v>
      </c>
      <c r="C2444" s="5" t="s">
        <v>6800</v>
      </c>
      <c r="F2444" s="5">
        <v>11.680400000000001</v>
      </c>
      <c r="G2444" s="5">
        <v>47.061700000000002</v>
      </c>
      <c r="H2444" s="57">
        <v>3236</v>
      </c>
      <c r="K2444" s="12" t="s">
        <v>6812</v>
      </c>
      <c r="L2444" s="179" t="s">
        <v>786</v>
      </c>
      <c r="N2444" s="65">
        <v>9.8000000000000007</v>
      </c>
      <c r="O2444" s="5">
        <v>5.4</v>
      </c>
      <c r="P2444" s="9">
        <v>9.6</v>
      </c>
      <c r="Q2444" s="65">
        <v>1.8</v>
      </c>
      <c r="R2444" s="5">
        <v>20</v>
      </c>
      <c r="T2444" s="65">
        <v>12.1</v>
      </c>
      <c r="U2444" s="4">
        <v>0.3</v>
      </c>
      <c r="W2444" s="5">
        <v>11</v>
      </c>
      <c r="X2444" s="5">
        <v>1.62</v>
      </c>
      <c r="AB2444" s="4" t="s">
        <v>6816</v>
      </c>
      <c r="AD2444" s="4">
        <v>10.4</v>
      </c>
      <c r="AE2444" s="4">
        <v>1.7</v>
      </c>
    </row>
    <row r="2445" spans="1:31">
      <c r="A2445" s="5">
        <v>2431</v>
      </c>
      <c r="C2445" s="5" t="s">
        <v>6801</v>
      </c>
      <c r="F2445" s="5">
        <v>11.6983</v>
      </c>
      <c r="G2445" s="5">
        <v>47.033700000000003</v>
      </c>
      <c r="H2445" s="57">
        <v>1781</v>
      </c>
      <c r="K2445" s="12" t="s">
        <v>6814</v>
      </c>
      <c r="L2445" s="179" t="s">
        <v>786</v>
      </c>
      <c r="P2445" s="9">
        <v>8.1999999999999993</v>
      </c>
      <c r="Q2445" s="65">
        <v>1.6</v>
      </c>
      <c r="R2445" s="5">
        <v>20</v>
      </c>
      <c r="T2445" s="65">
        <v>12.6</v>
      </c>
      <c r="U2445" s="4">
        <v>0.2</v>
      </c>
      <c r="W2445" s="5">
        <v>34</v>
      </c>
      <c r="X2445" s="5">
        <v>1.73</v>
      </c>
      <c r="AB2445" s="4" t="s">
        <v>6816</v>
      </c>
      <c r="AD2445" s="4">
        <v>8.6</v>
      </c>
      <c r="AE2445" s="4">
        <v>1.3</v>
      </c>
    </row>
    <row r="2446" spans="1:31">
      <c r="A2446" s="5">
        <v>2432</v>
      </c>
      <c r="C2446" s="5" t="s">
        <v>6802</v>
      </c>
      <c r="F2446" s="5">
        <v>11.6723</v>
      </c>
      <c r="G2446" s="5">
        <v>47.076799999999999</v>
      </c>
      <c r="H2446" s="57">
        <v>2605</v>
      </c>
      <c r="K2446" s="12" t="s">
        <v>6815</v>
      </c>
      <c r="L2446" s="179" t="s">
        <v>786</v>
      </c>
      <c r="N2446" s="65">
        <v>9.5</v>
      </c>
      <c r="O2446" s="5">
        <v>2.4</v>
      </c>
      <c r="AB2446" s="4" t="s">
        <v>6816</v>
      </c>
      <c r="AD2446" s="4">
        <v>9.9</v>
      </c>
      <c r="AE2446" s="4">
        <v>0.9</v>
      </c>
    </row>
    <row r="2447" spans="1:31">
      <c r="A2447" s="5">
        <v>2433</v>
      </c>
      <c r="C2447" s="5" t="s">
        <v>6803</v>
      </c>
      <c r="F2447" s="5">
        <v>11.6737</v>
      </c>
      <c r="G2447" s="5">
        <v>47.097499999999997</v>
      </c>
      <c r="H2447" s="57">
        <v>1745</v>
      </c>
      <c r="K2447" s="12" t="s">
        <v>6815</v>
      </c>
      <c r="L2447" s="179" t="s">
        <v>786</v>
      </c>
      <c r="N2447" s="65">
        <v>9.5</v>
      </c>
      <c r="O2447" s="5">
        <v>1</v>
      </c>
      <c r="AB2447" s="4" t="s">
        <v>6816</v>
      </c>
      <c r="AD2447" s="4">
        <v>9.8000000000000007</v>
      </c>
      <c r="AE2447" s="4">
        <v>1.2</v>
      </c>
    </row>
    <row r="2448" spans="1:31">
      <c r="A2448" s="5">
        <v>2434</v>
      </c>
      <c r="C2448" s="5" t="s">
        <v>6804</v>
      </c>
      <c r="F2448" s="5">
        <v>11.6898</v>
      </c>
      <c r="G2448" s="5">
        <v>47.043900000000001</v>
      </c>
      <c r="H2448" s="57">
        <v>2416</v>
      </c>
      <c r="K2448" s="12" t="s">
        <v>6812</v>
      </c>
      <c r="L2448" s="179" t="s">
        <v>786</v>
      </c>
      <c r="N2448" s="65">
        <v>9.5</v>
      </c>
      <c r="O2448" s="5">
        <v>0.8</v>
      </c>
      <c r="P2448" s="9">
        <v>9.8000000000000007</v>
      </c>
      <c r="Q2448" s="65">
        <v>1.4</v>
      </c>
      <c r="R2448" s="5">
        <v>20</v>
      </c>
      <c r="T2448" s="65">
        <v>13.1</v>
      </c>
      <c r="U2448" s="4">
        <v>0.3</v>
      </c>
      <c r="W2448" s="5">
        <v>24</v>
      </c>
      <c r="X2448" s="5">
        <v>1.66</v>
      </c>
      <c r="AB2448" s="4" t="s">
        <v>6816</v>
      </c>
      <c r="AD2448" s="4">
        <v>10.7</v>
      </c>
      <c r="AE2448" s="4">
        <v>0.7</v>
      </c>
    </row>
    <row r="2449" spans="1:31">
      <c r="A2449" s="5">
        <v>2435</v>
      </c>
      <c r="C2449" s="5" t="s">
        <v>6805</v>
      </c>
      <c r="F2449" s="5">
        <v>11.4925</v>
      </c>
      <c r="G2449" s="5">
        <v>47.0182</v>
      </c>
      <c r="H2449" s="57">
        <v>1661</v>
      </c>
      <c r="K2449" s="12" t="s">
        <v>6811</v>
      </c>
      <c r="L2449" s="179" t="s">
        <v>6789</v>
      </c>
      <c r="AB2449" s="4" t="s">
        <v>6816</v>
      </c>
      <c r="AD2449" s="4">
        <v>7.8</v>
      </c>
      <c r="AE2449" s="4">
        <v>0.7</v>
      </c>
    </row>
    <row r="2450" spans="1:31">
      <c r="A2450" s="5">
        <v>2436</v>
      </c>
      <c r="C2450" s="5" t="s">
        <v>6806</v>
      </c>
      <c r="F2450" s="5">
        <v>11.4925</v>
      </c>
      <c r="G2450" s="5">
        <v>47.0182</v>
      </c>
      <c r="H2450" s="57">
        <v>1662</v>
      </c>
      <c r="K2450" s="12" t="s">
        <v>6811</v>
      </c>
      <c r="L2450" s="179" t="s">
        <v>6789</v>
      </c>
      <c r="AB2450" s="4" t="s">
        <v>6816</v>
      </c>
      <c r="AD2450" s="4">
        <v>6.7</v>
      </c>
      <c r="AE2450" s="4">
        <v>1.6</v>
      </c>
    </row>
    <row r="2451" spans="1:31">
      <c r="A2451" s="5">
        <v>2437</v>
      </c>
      <c r="C2451" s="5" t="s">
        <v>6807</v>
      </c>
      <c r="F2451" s="5">
        <v>11.490600000000001</v>
      </c>
      <c r="G2451" s="5">
        <v>47.018300000000004</v>
      </c>
      <c r="H2451" s="57">
        <v>1693</v>
      </c>
      <c r="K2451" s="12" t="s">
        <v>6815</v>
      </c>
      <c r="L2451" s="179" t="s">
        <v>6791</v>
      </c>
      <c r="N2451" s="65">
        <v>32.299999999999997</v>
      </c>
      <c r="O2451" s="5">
        <v>12.8</v>
      </c>
      <c r="AB2451" s="4" t="s">
        <v>6816</v>
      </c>
      <c r="AD2451" s="4">
        <v>36</v>
      </c>
      <c r="AE2451" s="4">
        <v>15.2</v>
      </c>
    </row>
    <row r="2452" spans="1:31">
      <c r="A2452" s="5">
        <v>2438</v>
      </c>
      <c r="C2452" s="5" t="s">
        <v>6808</v>
      </c>
      <c r="F2452" s="5">
        <v>11.4673</v>
      </c>
      <c r="G2452" s="5">
        <v>46.978000000000002</v>
      </c>
      <c r="H2452" s="57">
        <v>1709</v>
      </c>
      <c r="K2452" s="12" t="s">
        <v>6815</v>
      </c>
      <c r="L2452" s="179" t="s">
        <v>6789</v>
      </c>
      <c r="N2452" s="65">
        <v>10.8</v>
      </c>
      <c r="O2452" s="5">
        <v>0.4</v>
      </c>
      <c r="AB2452" s="4" t="s">
        <v>6816</v>
      </c>
      <c r="AD2452" s="4">
        <v>8.1</v>
      </c>
      <c r="AE2452" s="4">
        <v>0.8</v>
      </c>
    </row>
    <row r="2453" spans="1:31">
      <c r="A2453" s="5">
        <v>2439</v>
      </c>
      <c r="C2453" s="5" t="s">
        <v>6809</v>
      </c>
      <c r="F2453" s="5">
        <v>11.4671</v>
      </c>
      <c r="G2453" s="5">
        <v>46.978000000000002</v>
      </c>
      <c r="H2453" s="57">
        <v>1705</v>
      </c>
      <c r="K2453" s="12" t="s">
        <v>6815</v>
      </c>
      <c r="L2453" s="179" t="s">
        <v>6789</v>
      </c>
      <c r="N2453" s="65">
        <v>9.4</v>
      </c>
      <c r="O2453" s="5">
        <v>2.2999999999999998</v>
      </c>
      <c r="AB2453" s="4" t="s">
        <v>6816</v>
      </c>
      <c r="AD2453" s="4">
        <v>7.2</v>
      </c>
      <c r="AE2453" s="4">
        <v>0.2</v>
      </c>
    </row>
    <row r="2454" spans="1:31">
      <c r="A2454" s="5">
        <v>2440</v>
      </c>
      <c r="C2454" s="5" t="s">
        <v>6810</v>
      </c>
      <c r="F2454" s="5">
        <v>11.4664</v>
      </c>
      <c r="G2454" s="5">
        <v>46.978000000000002</v>
      </c>
      <c r="H2454" s="57">
        <v>1703</v>
      </c>
      <c r="K2454" s="12" t="s">
        <v>6815</v>
      </c>
      <c r="L2454" s="179" t="s">
        <v>6789</v>
      </c>
      <c r="N2454" s="65">
        <v>8.8000000000000007</v>
      </c>
      <c r="O2454" s="5">
        <v>1.4</v>
      </c>
      <c r="AB2454" s="4" t="s">
        <v>6816</v>
      </c>
      <c r="AD2454" s="4">
        <v>7.9</v>
      </c>
      <c r="AE2454" s="4">
        <v>0.5</v>
      </c>
    </row>
    <row r="2455" spans="1:31">
      <c r="A2455" s="5">
        <v>2441</v>
      </c>
      <c r="C2455" s="5" t="s">
        <v>6817</v>
      </c>
      <c r="F2455" s="5">
        <v>10.366400000000001</v>
      </c>
      <c r="G2455" s="5">
        <v>45.8446</v>
      </c>
      <c r="H2455" s="57">
        <v>2000</v>
      </c>
      <c r="K2455" s="12" t="s">
        <v>2038</v>
      </c>
      <c r="P2455" s="9">
        <v>14.5</v>
      </c>
      <c r="Q2455" s="65">
        <v>2.2999999999999998</v>
      </c>
      <c r="R2455" s="57">
        <v>8</v>
      </c>
      <c r="AB2455" s="4" t="s">
        <v>6829</v>
      </c>
    </row>
    <row r="2456" spans="1:31">
      <c r="A2456" s="5">
        <v>2442</v>
      </c>
      <c r="C2456" s="5" t="s">
        <v>6818</v>
      </c>
      <c r="F2456" s="5">
        <v>10.218500000000001</v>
      </c>
      <c r="G2456" s="5">
        <v>45.895400000000002</v>
      </c>
      <c r="H2456" s="57">
        <v>240</v>
      </c>
      <c r="K2456" s="12" t="s">
        <v>2038</v>
      </c>
      <c r="P2456" s="9">
        <v>11.1</v>
      </c>
      <c r="Q2456" s="65">
        <v>1.1000000000000001</v>
      </c>
      <c r="R2456" s="57">
        <v>20</v>
      </c>
      <c r="AB2456" s="4" t="s">
        <v>6829</v>
      </c>
    </row>
    <row r="2457" spans="1:31">
      <c r="A2457" s="5">
        <v>2443</v>
      </c>
      <c r="C2457" s="5" t="s">
        <v>6819</v>
      </c>
      <c r="F2457" s="5">
        <v>10.1669</v>
      </c>
      <c r="G2457" s="5">
        <v>45.881999999999998</v>
      </c>
      <c r="H2457" s="57">
        <v>280</v>
      </c>
      <c r="K2457" s="12" t="s">
        <v>2038</v>
      </c>
      <c r="P2457" s="9">
        <v>18.899999999999999</v>
      </c>
      <c r="Q2457" s="65">
        <v>2</v>
      </c>
      <c r="R2457" s="57">
        <v>20</v>
      </c>
      <c r="AB2457" s="4" t="s">
        <v>6829</v>
      </c>
    </row>
    <row r="2458" spans="1:31">
      <c r="A2458" s="5">
        <v>2444</v>
      </c>
      <c r="C2458" s="5" t="s">
        <v>6820</v>
      </c>
      <c r="F2458" s="5">
        <v>10.165900000000001</v>
      </c>
      <c r="G2458" s="5">
        <v>45.881999999999998</v>
      </c>
      <c r="H2458" s="57">
        <v>270</v>
      </c>
      <c r="K2458" s="12" t="s">
        <v>2038</v>
      </c>
      <c r="P2458" s="9">
        <v>13.8</v>
      </c>
      <c r="Q2458" s="65">
        <v>2.1</v>
      </c>
      <c r="R2458" s="57">
        <v>20</v>
      </c>
      <c r="AB2458" s="4" t="s">
        <v>6829</v>
      </c>
    </row>
    <row r="2459" spans="1:31">
      <c r="A2459" s="5">
        <v>2445</v>
      </c>
      <c r="C2459" s="5" t="s">
        <v>6821</v>
      </c>
      <c r="F2459" s="5">
        <v>10.281000000000001</v>
      </c>
      <c r="G2459" s="5">
        <v>45.94</v>
      </c>
      <c r="H2459" s="57">
        <v>300</v>
      </c>
      <c r="K2459" s="12" t="s">
        <v>2038</v>
      </c>
      <c r="P2459" s="9">
        <v>7.9</v>
      </c>
      <c r="Q2459" s="65">
        <v>1.2</v>
      </c>
      <c r="R2459" s="57">
        <v>20</v>
      </c>
      <c r="AB2459" s="4" t="s">
        <v>6829</v>
      </c>
    </row>
    <row r="2460" spans="1:31">
      <c r="A2460" s="5">
        <v>2446</v>
      </c>
      <c r="C2460" s="5" t="s">
        <v>6822</v>
      </c>
      <c r="F2460" s="5">
        <v>10.415699999999999</v>
      </c>
      <c r="G2460" s="5">
        <v>45.811500000000002</v>
      </c>
      <c r="H2460" s="57">
        <v>1990</v>
      </c>
      <c r="K2460" s="12" t="s">
        <v>2038</v>
      </c>
      <c r="P2460" s="9">
        <v>29.7</v>
      </c>
      <c r="Q2460" s="65">
        <v>3.5</v>
      </c>
      <c r="R2460" s="57">
        <v>20</v>
      </c>
      <c r="AB2460" s="4" t="s">
        <v>6829</v>
      </c>
    </row>
    <row r="2461" spans="1:31">
      <c r="A2461" s="5">
        <v>2447</v>
      </c>
      <c r="C2461" s="5" t="s">
        <v>6823</v>
      </c>
      <c r="F2461" s="5">
        <v>10.6045</v>
      </c>
      <c r="G2461" s="5">
        <v>45.947299999999998</v>
      </c>
      <c r="H2461" s="57">
        <v>600</v>
      </c>
      <c r="K2461" s="12" t="s">
        <v>2038</v>
      </c>
      <c r="P2461" s="9">
        <v>11.3</v>
      </c>
      <c r="Q2461" s="65">
        <v>1.7</v>
      </c>
      <c r="R2461" s="57">
        <v>20</v>
      </c>
      <c r="AB2461" s="4" t="s">
        <v>6829</v>
      </c>
    </row>
    <row r="2462" spans="1:31">
      <c r="A2462" s="5">
        <v>2448</v>
      </c>
      <c r="C2462" s="5" t="s">
        <v>6824</v>
      </c>
      <c r="F2462" s="5">
        <v>10.6045</v>
      </c>
      <c r="G2462" s="5">
        <v>45.947299999999998</v>
      </c>
      <c r="H2462" s="57">
        <v>730</v>
      </c>
      <c r="K2462" s="12" t="s">
        <v>2038</v>
      </c>
      <c r="P2462" s="9">
        <v>10.1</v>
      </c>
      <c r="Q2462" s="65">
        <v>1.1000000000000001</v>
      </c>
      <c r="R2462" s="57">
        <v>20</v>
      </c>
      <c r="AB2462" s="4" t="s">
        <v>6829</v>
      </c>
    </row>
    <row r="2463" spans="1:31">
      <c r="A2463" s="5">
        <v>2449</v>
      </c>
      <c r="C2463" s="5" t="s">
        <v>6825</v>
      </c>
      <c r="F2463" s="5">
        <v>10.4686</v>
      </c>
      <c r="G2463" s="5">
        <v>45.8185</v>
      </c>
      <c r="H2463" s="57">
        <v>640</v>
      </c>
      <c r="K2463" s="12" t="s">
        <v>2038</v>
      </c>
      <c r="P2463" s="9">
        <v>17.7</v>
      </c>
      <c r="Q2463" s="65">
        <v>2.5</v>
      </c>
      <c r="R2463" s="57">
        <v>20</v>
      </c>
      <c r="AB2463" s="4" t="s">
        <v>6829</v>
      </c>
    </row>
    <row r="2464" spans="1:31">
      <c r="A2464" s="5">
        <v>2450</v>
      </c>
      <c r="C2464" s="5" t="s">
        <v>6826</v>
      </c>
      <c r="F2464" s="5">
        <v>10.378299999999999</v>
      </c>
      <c r="G2464" s="5">
        <v>45.836399999999998</v>
      </c>
      <c r="H2464" s="57">
        <v>1935</v>
      </c>
      <c r="K2464" s="12" t="s">
        <v>2038</v>
      </c>
      <c r="P2464" s="9">
        <v>9.9</v>
      </c>
      <c r="Q2464" s="65">
        <v>1.7</v>
      </c>
      <c r="R2464" s="57">
        <v>20</v>
      </c>
      <c r="AB2464" s="4" t="s">
        <v>6829</v>
      </c>
    </row>
    <row r="2465" spans="1:28">
      <c r="A2465" s="5">
        <v>2451</v>
      </c>
      <c r="C2465" s="5" t="s">
        <v>6827</v>
      </c>
      <c r="F2465" s="5">
        <v>11.6051</v>
      </c>
      <c r="G2465" s="5">
        <v>46.170099999999998</v>
      </c>
      <c r="H2465" s="57">
        <v>2130</v>
      </c>
      <c r="K2465" s="12" t="s">
        <v>2038</v>
      </c>
      <c r="P2465" s="9">
        <v>9.1</v>
      </c>
      <c r="Q2465" s="65">
        <v>1.2</v>
      </c>
      <c r="R2465" s="57">
        <v>19</v>
      </c>
      <c r="AB2465" s="4" t="s">
        <v>6829</v>
      </c>
    </row>
    <row r="2466" spans="1:28">
      <c r="A2466" s="5">
        <v>2452</v>
      </c>
      <c r="C2466" s="5" t="s">
        <v>6828</v>
      </c>
      <c r="F2466" s="5">
        <v>11.215999999999999</v>
      </c>
      <c r="G2466" s="5">
        <v>45.967700000000001</v>
      </c>
      <c r="H2466" s="57">
        <v>1089</v>
      </c>
      <c r="K2466" s="12" t="s">
        <v>2038</v>
      </c>
      <c r="P2466" s="9">
        <v>202.5</v>
      </c>
      <c r="Q2466" s="65">
        <v>16.899999999999999</v>
      </c>
      <c r="R2466" s="57">
        <v>23</v>
      </c>
      <c r="AB2466" s="4" t="s">
        <v>6829</v>
      </c>
    </row>
  </sheetData>
  <autoFilter ref="A8:AF2466"/>
  <mergeCells count="1">
    <mergeCell ref="A1:E1"/>
  </mergeCells>
  <phoneticPr fontId="0" type="noConversion"/>
  <printOptions gridLines="1" gridLinesSet="0"/>
  <pageMargins left="0.6" right="0.61" top="0.54" bottom="0.61" header="0.4921259845" footer="0.4921259845"/>
  <pageSetup orientation="landscape" horizontalDpi="4294967292" verticalDpi="4294967292" r:id="rId1"/>
  <headerFooter alignWithMargins="0">
    <oddFooter>Page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Sample-table.Cont</vt:lpstr>
      <vt:lpstr>'Sample-table.Cont'!Print_Area</vt:lpstr>
    </vt:vector>
  </TitlesOfParts>
  <Company>IMPG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Meinert Rahn</dc:creator>
  <cp:lastModifiedBy>Lorenzo</cp:lastModifiedBy>
  <cp:lastPrinted>2006-01-23T18:49:47Z</cp:lastPrinted>
  <dcterms:created xsi:type="dcterms:W3CDTF">2004-06-17T14:53:34Z</dcterms:created>
  <dcterms:modified xsi:type="dcterms:W3CDTF">2025-05-07T12:59:14Z</dcterms:modified>
</cp:coreProperties>
</file>