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autoCompressPictures="0"/>
  <mc:AlternateContent xmlns:mc="http://schemas.openxmlformats.org/markup-compatibility/2006">
    <mc:Choice Requires="x15">
      <x15ac:absPath xmlns:x15ac="http://schemas.microsoft.com/office/spreadsheetml/2010/11/ac" url="\\nas-unibo.personale.dir.unibo.it\Rimini\Biblioteca\BACK OFFICE\OPEN ACCESS\mattioli\"/>
    </mc:Choice>
  </mc:AlternateContent>
  <xr:revisionPtr revIDLastSave="0" documentId="8_{BECABE5E-76DA-4B32-9D18-E9EAD2F4B3F8}" xr6:coauthVersionLast="47" xr6:coauthVersionMax="47" xr10:uidLastSave="{00000000-0000-0000-0000-000000000000}"/>
  <bookViews>
    <workbookView xWindow="4815" yWindow="3075" windowWidth="21555" windowHeight="11250" tabRatio="500" xr2:uid="{00000000-000D-0000-FFFF-FFFF00000000}"/>
  </bookViews>
  <sheets>
    <sheet name="Clinical_Data" sheetId="1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3" i="11" l="1"/>
  <c r="AD80" i="11"/>
  <c r="Z42" i="11"/>
  <c r="Y11" i="11"/>
  <c r="Y12" i="11"/>
  <c r="Y14" i="11"/>
  <c r="Y15" i="11"/>
  <c r="Y16" i="11"/>
  <c r="Y20" i="11"/>
  <c r="Y21" i="11"/>
  <c r="Y22" i="11"/>
  <c r="Y24" i="11"/>
  <c r="Y25" i="11"/>
  <c r="Y30" i="11"/>
  <c r="Y36" i="11"/>
  <c r="Y42" i="11"/>
  <c r="AQ80" i="11"/>
  <c r="AP42" i="11"/>
  <c r="AP80" i="11"/>
  <c r="AO80" i="11"/>
  <c r="W42" i="11"/>
  <c r="U81" i="11"/>
  <c r="U80" i="11"/>
  <c r="AH42" i="11"/>
  <c r="AF43" i="11"/>
  <c r="AF42" i="11"/>
  <c r="AB43" i="11"/>
  <c r="AC43" i="11"/>
  <c r="AB42" i="11"/>
  <c r="AC42" i="11"/>
  <c r="AD43" i="11"/>
  <c r="AD42" i="11"/>
  <c r="Y76" i="11"/>
  <c r="AA76" i="11"/>
  <c r="AA48" i="11"/>
  <c r="AA49" i="11"/>
  <c r="AA50" i="11"/>
  <c r="AA51" i="11"/>
  <c r="AA52" i="11"/>
  <c r="AA53" i="11"/>
  <c r="AA54" i="11"/>
  <c r="AA55" i="11"/>
  <c r="AA56" i="11"/>
  <c r="AA57" i="11"/>
  <c r="AA58" i="11"/>
  <c r="AA60" i="11"/>
  <c r="AA66" i="11"/>
  <c r="AA67" i="11"/>
  <c r="AA68" i="11"/>
  <c r="AA70" i="11"/>
  <c r="AA71" i="11"/>
  <c r="AA73" i="11"/>
  <c r="AA74" i="11"/>
  <c r="Y69" i="11"/>
  <c r="Y62" i="11"/>
  <c r="Y63" i="11"/>
  <c r="Y64" i="11"/>
  <c r="Y61" i="11"/>
  <c r="Y58" i="11"/>
  <c r="Y57" i="11"/>
  <c r="Y53" i="11"/>
  <c r="Y50" i="11"/>
  <c r="Y49" i="11"/>
  <c r="AA36" i="11"/>
  <c r="AA30" i="11"/>
  <c r="AA25" i="11"/>
  <c r="AA16" i="11"/>
  <c r="AA15" i="11"/>
  <c r="AA14" i="11"/>
  <c r="AA12" i="11"/>
  <c r="AA11" i="11"/>
  <c r="U42" i="11"/>
  <c r="AR42" i="11"/>
  <c r="AQ42" i="11"/>
  <c r="AO42" i="11"/>
  <c r="Y67" i="11"/>
  <c r="Y71" i="11"/>
  <c r="Y73" i="11"/>
  <c r="Y70" i="11"/>
  <c r="Y66" i="11"/>
  <c r="Y60" i="11"/>
  <c r="Y52" i="11"/>
  <c r="Z34" i="11"/>
  <c r="Z35" i="11"/>
  <c r="Z27" i="11"/>
  <c r="Z28" i="11"/>
  <c r="Z26" i="11"/>
  <c r="J80" i="11"/>
  <c r="J81" i="11"/>
  <c r="J42" i="11"/>
  <c r="AR80" i="11"/>
  <c r="C81" i="11"/>
  <c r="C80" i="11"/>
  <c r="AE42" i="11"/>
  <c r="P81" i="11"/>
  <c r="N43" i="11"/>
  <c r="N42" i="11"/>
  <c r="AM42" i="11"/>
  <c r="AM43" i="11"/>
  <c r="L43" i="11"/>
  <c r="C43" i="11"/>
  <c r="C42" i="11"/>
  <c r="T80" i="11"/>
  <c r="T42" i="11"/>
  <c r="T43" i="11"/>
  <c r="R80" i="11"/>
  <c r="AM81" i="11"/>
  <c r="AJ81" i="11"/>
  <c r="AI81" i="11"/>
  <c r="AH81" i="11"/>
  <c r="AF81" i="11"/>
  <c r="AE81" i="11"/>
  <c r="AD81" i="11"/>
  <c r="AC81" i="11"/>
  <c r="AB81" i="11"/>
  <c r="AM80" i="11"/>
  <c r="AJ80" i="11"/>
  <c r="AI80" i="11"/>
  <c r="AH80" i="11"/>
  <c r="AF80" i="11"/>
  <c r="AE80" i="11"/>
  <c r="AC80" i="11"/>
  <c r="AB80" i="11"/>
  <c r="W81" i="11"/>
  <c r="V81" i="11"/>
  <c r="T81" i="11"/>
  <c r="S81" i="11"/>
  <c r="R81" i="11"/>
  <c r="Q81" i="11"/>
  <c r="O81" i="11"/>
  <c r="N81" i="11"/>
  <c r="M81" i="11"/>
  <c r="L81" i="11"/>
  <c r="W80" i="11"/>
  <c r="V80" i="11"/>
  <c r="S80" i="11"/>
  <c r="Q80" i="11"/>
  <c r="P80" i="11"/>
  <c r="O80" i="11"/>
  <c r="N80" i="11"/>
  <c r="M80" i="11"/>
  <c r="L80" i="11"/>
  <c r="B80" i="11"/>
  <c r="B81" i="11"/>
  <c r="L42" i="11"/>
  <c r="B43" i="11"/>
  <c r="AI42" i="11"/>
  <c r="AJ42" i="11"/>
  <c r="AE43" i="11"/>
  <c r="AH43" i="11"/>
  <c r="AI43" i="11"/>
  <c r="AJ43" i="11"/>
  <c r="M42" i="11"/>
  <c r="O42" i="11"/>
  <c r="P42" i="11"/>
  <c r="Q42" i="11"/>
  <c r="R42" i="11"/>
  <c r="S42" i="11"/>
  <c r="V42" i="11"/>
  <c r="M43" i="11"/>
  <c r="O43" i="11"/>
  <c r="P43" i="11"/>
  <c r="Q43" i="11"/>
  <c r="R43" i="11"/>
  <c r="S43" i="11"/>
  <c r="U43" i="11"/>
  <c r="V43" i="11"/>
  <c r="W43" i="11"/>
  <c r="B42" i="11"/>
  <c r="Y43" i="11"/>
  <c r="Y80" i="11"/>
  <c r="Y81" i="11"/>
  <c r="AA42" i="11"/>
  <c r="AA43" i="11"/>
  <c r="Z43" i="11"/>
  <c r="AA80" i="11"/>
  <c r="AA81" i="11"/>
</calcChain>
</file>

<file path=xl/sharedStrings.xml><?xml version="1.0" encoding="utf-8"?>
<sst xmlns="http://schemas.openxmlformats.org/spreadsheetml/2006/main" count="1265" uniqueCount="173">
  <si>
    <t>DAYS FROM ADMISISON TO START NIV OR INTUBATION</t>
  </si>
  <si>
    <t>pH</t>
  </si>
  <si>
    <t>pCO2 (mmHg)</t>
  </si>
  <si>
    <t>pO2 (mmHg)</t>
  </si>
  <si>
    <t>sO2 (%)</t>
  </si>
  <si>
    <t>pO2/FiO2</t>
  </si>
  <si>
    <t>ALT</t>
  </si>
  <si>
    <t>TOTAL BILIRUBIN</t>
  </si>
  <si>
    <t>CK</t>
  </si>
  <si>
    <t>CREATININE</t>
  </si>
  <si>
    <t>D-DIMER</t>
  </si>
  <si>
    <t>Hb</t>
  </si>
  <si>
    <t>Neutrophils (%)</t>
  </si>
  <si>
    <t>Neutrophil (N/uL)</t>
  </si>
  <si>
    <t>Lymphocytes (%)</t>
  </si>
  <si>
    <t>Lymphocytes (N/uL)</t>
  </si>
  <si>
    <t>RBC</t>
  </si>
  <si>
    <t>INR</t>
  </si>
  <si>
    <t>LDH</t>
  </si>
  <si>
    <t>CRP</t>
  </si>
  <si>
    <t>Platelets</t>
  </si>
  <si>
    <t>FEVER T&gt;37</t>
  </si>
  <si>
    <t>RESP RATE</t>
  </si>
  <si>
    <t>SYSTOLIC BLOOD PRESSURE</t>
  </si>
  <si>
    <t>HEART RATE</t>
  </si>
  <si>
    <t>COUGH</t>
  </si>
  <si>
    <t>FATIGUE/MYALGIE</t>
  </si>
  <si>
    <t>COPD</t>
  </si>
  <si>
    <t>DIABETES MELLITUS</t>
  </si>
  <si>
    <t>CARDIOVASCULAR DISEASES</t>
  </si>
  <si>
    <t>CHRONIC KIDNEY DISAESE</t>
  </si>
  <si>
    <t>CANCER</t>
  </si>
  <si>
    <t>OTHER DISEASES</t>
  </si>
  <si>
    <t>M</t>
  </si>
  <si>
    <t>F</t>
  </si>
  <si>
    <t>Gender</t>
  </si>
  <si>
    <t>Deceased</t>
  </si>
  <si>
    <t>NA</t>
  </si>
  <si>
    <t>Severe</t>
  </si>
  <si>
    <t>Transfered</t>
  </si>
  <si>
    <t>Discharged</t>
  </si>
  <si>
    <t>TYPE OF Discharged</t>
  </si>
  <si>
    <t>YES</t>
  </si>
  <si>
    <t>NO</t>
  </si>
  <si>
    <t>Age</t>
  </si>
  <si>
    <t>Mean</t>
  </si>
  <si>
    <t>sample_ID</t>
  </si>
  <si>
    <t>C_002</t>
  </si>
  <si>
    <t>C_011</t>
  </si>
  <si>
    <t>C_012</t>
  </si>
  <si>
    <t>C_016</t>
  </si>
  <si>
    <t>C_017</t>
  </si>
  <si>
    <t>C_024</t>
  </si>
  <si>
    <t>C_025</t>
  </si>
  <si>
    <t>C_026</t>
  </si>
  <si>
    <t>C_027</t>
  </si>
  <si>
    <t>C_029</t>
  </si>
  <si>
    <t>C_030</t>
  </si>
  <si>
    <t>C_032</t>
  </si>
  <si>
    <t>C_034</t>
  </si>
  <si>
    <t>C_036</t>
  </si>
  <si>
    <t>C_041</t>
  </si>
  <si>
    <t>C_049</t>
  </si>
  <si>
    <t>C_050</t>
  </si>
  <si>
    <t>C_063</t>
  </si>
  <si>
    <t>C_068</t>
  </si>
  <si>
    <t>C_082</t>
  </si>
  <si>
    <t>C_094</t>
  </si>
  <si>
    <t>C_112</t>
  </si>
  <si>
    <t>C_118</t>
  </si>
  <si>
    <t>C_122</t>
  </si>
  <si>
    <t>C_171</t>
  </si>
  <si>
    <t>C_174</t>
  </si>
  <si>
    <t>C_175</t>
  </si>
  <si>
    <t>C_176</t>
  </si>
  <si>
    <t>C_190</t>
  </si>
  <si>
    <t>C_239</t>
  </si>
  <si>
    <t>C_245</t>
  </si>
  <si>
    <t>C_450</t>
  </si>
  <si>
    <t>C_453</t>
  </si>
  <si>
    <t>C_004</t>
  </si>
  <si>
    <t>C_007</t>
  </si>
  <si>
    <t>C_015</t>
  </si>
  <si>
    <t>C_021</t>
  </si>
  <si>
    <t>C_038</t>
  </si>
  <si>
    <t>C_043</t>
  </si>
  <si>
    <t>C_044</t>
  </si>
  <si>
    <t>C_051</t>
  </si>
  <si>
    <t>C_053</t>
  </si>
  <si>
    <t>C_054</t>
  </si>
  <si>
    <t>C_060</t>
  </si>
  <si>
    <t>C_061</t>
  </si>
  <si>
    <t>C_065</t>
  </si>
  <si>
    <t>C_066</t>
  </si>
  <si>
    <t>C_071</t>
  </si>
  <si>
    <t>C_087</t>
  </si>
  <si>
    <t>C_110</t>
  </si>
  <si>
    <t>C_115</t>
  </si>
  <si>
    <t>C_121</t>
  </si>
  <si>
    <t>C_134</t>
  </si>
  <si>
    <t>C_163</t>
  </si>
  <si>
    <t>C_195</t>
  </si>
  <si>
    <t>C_249</t>
  </si>
  <si>
    <t>C_270</t>
  </si>
  <si>
    <t>C_326</t>
  </si>
  <si>
    <t>C_433</t>
  </si>
  <si>
    <t>C_449</t>
  </si>
  <si>
    <t>C_185</t>
  </si>
  <si>
    <t>C_124</t>
  </si>
  <si>
    <t>group_ID</t>
  </si>
  <si>
    <t>CUN</t>
  </si>
  <si>
    <t>COV</t>
  </si>
  <si>
    <t>SEVERITY</t>
  </si>
  <si>
    <t xml:space="preserve">            Analysis performed</t>
  </si>
  <si>
    <t>CyTOF</t>
  </si>
  <si>
    <t>Bulk-RNA</t>
  </si>
  <si>
    <t>Plasmatic cytokines</t>
  </si>
  <si>
    <t>X</t>
  </si>
  <si>
    <t>C_039</t>
  </si>
  <si>
    <t>C_009</t>
  </si>
  <si>
    <t>WBC (N/uL)</t>
  </si>
  <si>
    <t>Depression; Mild Hypertension; Dyslipidemia</t>
  </si>
  <si>
    <t>Atrial fibrillation in therapy with flecainide 150 mg and bisoprolol 1.25 mg die</t>
  </si>
  <si>
    <t>Arterial hypertension in treatment combination with beta blocker, sartan and thiazide</t>
  </si>
  <si>
    <t>Hypertension, Obesity, Dyslipidemia</t>
  </si>
  <si>
    <t>Hypertension; Dyslipidemia</t>
  </si>
  <si>
    <t>Hypertension, Appendectomy, Overweight</t>
  </si>
  <si>
    <t>Hypertension</t>
  </si>
  <si>
    <t>Hypertension; Cholecystectomy in 2016; Inguinal hernioplasty</t>
  </si>
  <si>
    <t>Hypertension, Unspecified surgery for gastric ulcer, Prostatectomy, Gallbladder Adenomyomatosis</t>
  </si>
  <si>
    <t>Obese, Hypertension, Atrial fibrillation in OAT, Obstructive Sleep Apnea</t>
  </si>
  <si>
    <t>Hypertension, Hyperuricemia</t>
  </si>
  <si>
    <t>Hypertension and Hypercholesterolemia in treatment</t>
  </si>
  <si>
    <t>Hypertension in treatment</t>
  </si>
  <si>
    <t>Previous retinal ischemia in hyperhomocysteninemia; Hyperuricemia; Glucose intolerance</t>
  </si>
  <si>
    <t>Pulmonary Embolism; Left lower limb femoral-popliteal DVT treated with Rivaroxaban (2017);
Previous excision with undamaged margins of basal cell carcinoma of the left eye canthus (2019);
Hypoacusis; BPH</t>
  </si>
  <si>
    <t>Localized cancer</t>
  </si>
  <si>
    <t>Mild Hypertension</t>
  </si>
  <si>
    <t>Hypertension; Chronic Lymphotinc Leukemia</t>
  </si>
  <si>
    <t>Chronic Renal Failure in stage IV from vasculitis; Hypertension</t>
  </si>
  <si>
    <t>Flow cytometry</t>
  </si>
  <si>
    <t>SD</t>
  </si>
  <si>
    <t>NA: NOT APPLICABLE</t>
  </si>
  <si>
    <t>na</t>
  </si>
  <si>
    <t>na: NOT AVAILABLE</t>
  </si>
  <si>
    <t>SOFA SCORE</t>
  </si>
  <si>
    <t>Hypertension; Alzheimer; cronic atrial fibrillation (not in OAT)</t>
  </si>
  <si>
    <t>Asthma</t>
  </si>
  <si>
    <t>nephrolithiasis</t>
  </si>
  <si>
    <t>Psoriasis</t>
  </si>
  <si>
    <t>Obesity; Dyslipidemia</t>
  </si>
  <si>
    <t>Hypercholesterolemia</t>
  </si>
  <si>
    <t>Hypertension; Arthrosis</t>
  </si>
  <si>
    <t>Hypertension; Dyslipidemia;Obesity</t>
  </si>
  <si>
    <t>cronic atrial fibrillation ( in OAT)</t>
  </si>
  <si>
    <t>Hypertension, Carrier of pace-maker and aortic prosthesis</t>
  </si>
  <si>
    <t>&lt;0,3</t>
  </si>
  <si>
    <t>0.91</t>
  </si>
  <si>
    <t>18420*</t>
  </si>
  <si>
    <t>24950*</t>
  </si>
  <si>
    <t>25380*</t>
  </si>
  <si>
    <t>1599*</t>
  </si>
  <si>
    <t>13,42*</t>
  </si>
  <si>
    <t>824*</t>
  </si>
  <si>
    <t>809*</t>
  </si>
  <si>
    <t>2817*</t>
  </si>
  <si>
    <t>1455*</t>
  </si>
  <si>
    <t>188*</t>
  </si>
  <si>
    <t>317*</t>
  </si>
  <si>
    <t>190*</t>
  </si>
  <si>
    <t>165*</t>
  </si>
  <si>
    <t>127*</t>
  </si>
  <si>
    <t>Supplementary Table 1. The table contain the list of all patients analyzed (for both CUN and COV groups) accompanied by all clinical data availables.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</si>
</sst>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rgb="FF000000"/>
      <name val="MS Sans Serif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0"/>
      <name val="Arial"/>
      <family val="2"/>
    </font>
    <font>
      <sz val="8"/>
      <name val="MS Sans Serif"/>
      <family val="2"/>
      <charset val="1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000000"/>
      <name val="Calibri"/>
      <family val="2"/>
    </font>
    <font>
      <sz val="11"/>
      <name val="Calibri"/>
      <family val="2"/>
      <charset val="1"/>
    </font>
    <font>
      <b/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2" fontId="2" fillId="0" borderId="0" xfId="0" applyNumberFormat="1" applyFont="1" applyAlignment="1">
      <alignment horizontal="center"/>
    </xf>
    <xf numFmtId="0" fontId="8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1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left" wrapText="1"/>
    </xf>
    <xf numFmtId="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>
      <alignment horizontal="left" wrapText="1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left"/>
    </xf>
    <xf numFmtId="0" fontId="5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left" wrapText="1"/>
    </xf>
    <xf numFmtId="1" fontId="10" fillId="0" borderId="3" xfId="0" applyNumberFormat="1" applyFont="1" applyBorder="1" applyAlignment="1">
      <alignment horizontal="center"/>
    </xf>
    <xf numFmtId="0" fontId="10" fillId="0" borderId="3" xfId="0" applyFont="1" applyBorder="1" applyAlignment="1">
      <alignment horizontal="center" wrapText="1"/>
    </xf>
    <xf numFmtId="0" fontId="0" fillId="0" borderId="3" xfId="0" applyBorder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7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3" fillId="0" borderId="0" xfId="0" applyFont="1" applyAlignment="1">
      <alignment horizontal="center"/>
    </xf>
    <xf numFmtId="2" fontId="2" fillId="0" borderId="2" xfId="0" applyNumberFormat="1" applyFont="1" applyBorder="1" applyAlignment="1">
      <alignment horizontal="center" wrapText="1"/>
    </xf>
    <xf numFmtId="2" fontId="2" fillId="0" borderId="3" xfId="0" applyNumberFormat="1" applyFont="1" applyBorder="1" applyAlignment="1">
      <alignment horizontal="center" wrapText="1"/>
    </xf>
    <xf numFmtId="2" fontId="5" fillId="0" borderId="3" xfId="0" applyNumberFormat="1" applyFont="1" applyBorder="1" applyAlignment="1">
      <alignment horizontal="center" wrapText="1"/>
    </xf>
    <xf numFmtId="2" fontId="1" fillId="0" borderId="3" xfId="0" applyNumberFormat="1" applyFont="1" applyBorder="1" applyAlignment="1">
      <alignment horizontal="center" wrapText="1"/>
    </xf>
    <xf numFmtId="2" fontId="6" fillId="0" borderId="3" xfId="0" applyNumberFormat="1" applyFont="1" applyBorder="1" applyAlignment="1">
      <alignment horizontal="center" wrapText="1"/>
    </xf>
    <xf numFmtId="1" fontId="2" fillId="0" borderId="3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0" xfId="0" applyFont="1"/>
    <xf numFmtId="164" fontId="7" fillId="0" borderId="0" xfId="0" applyNumberFormat="1" applyFont="1"/>
    <xf numFmtId="164" fontId="7" fillId="0" borderId="0" xfId="0" applyNumberFormat="1" applyFont="1" applyAlignment="1">
      <alignment horizontal="center"/>
    </xf>
    <xf numFmtId="1" fontId="2" fillId="0" borderId="2" xfId="0" applyNumberFormat="1" applyFont="1" applyBorder="1" applyAlignment="1">
      <alignment horizont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2" fontId="2" fillId="0" borderId="3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 wrapText="1"/>
    </xf>
    <xf numFmtId="1" fontId="6" fillId="0" borderId="3" xfId="0" applyNumberFormat="1" applyFont="1" applyBorder="1" applyAlignment="1">
      <alignment horizontal="center" wrapText="1"/>
    </xf>
    <xf numFmtId="1" fontId="5" fillId="0" borderId="3" xfId="0" applyNumberFormat="1" applyFont="1" applyBorder="1" applyAlignment="1">
      <alignment horizontal="center" wrapText="1"/>
    </xf>
    <xf numFmtId="2" fontId="1" fillId="0" borderId="3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0" fillId="0" borderId="0" xfId="0" applyNumberFormat="1"/>
    <xf numFmtId="0" fontId="12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1" fontId="14" fillId="0" borderId="3" xfId="0" applyNumberFormat="1" applyFont="1" applyBorder="1" applyAlignment="1">
      <alignment horizontal="center" wrapText="1"/>
    </xf>
    <xf numFmtId="0" fontId="14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wrapText="1"/>
    </xf>
    <xf numFmtId="1" fontId="6" fillId="0" borderId="3" xfId="0" applyNumberFormat="1" applyFont="1" applyBorder="1" applyAlignment="1">
      <alignment horizontal="center"/>
    </xf>
    <xf numFmtId="0" fontId="15" fillId="0" borderId="0" xfId="0" applyFont="1"/>
    <xf numFmtId="0" fontId="7" fillId="0" borderId="0" xfId="0" applyFont="1" applyAlignment="1">
      <alignment horizontal="left"/>
    </xf>
    <xf numFmtId="1" fontId="2" fillId="0" borderId="5" xfId="0" applyNumberFormat="1" applyFont="1" applyBorder="1" applyAlignment="1">
      <alignment horizontal="left"/>
    </xf>
    <xf numFmtId="1" fontId="2" fillId="0" borderId="0" xfId="0" applyNumberFormat="1" applyFont="1" applyAlignment="1">
      <alignment horizontal="left"/>
    </xf>
  </cellXfs>
  <cellStyles count="1">
    <cellStyle name="Normale" xfId="0" builtinId="0"/>
  </cellStyles>
  <dxfs count="0"/>
  <tableStyles count="0" defaultTableStyle="TableStyleMedium9" defaultPivotStyle="PivotStyleMedium4"/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D7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CDF84-B558-4E86-AE0B-3C3371C5C646}">
  <dimension ref="A2:AS83"/>
  <sheetViews>
    <sheetView tabSelected="1" zoomScale="85" zoomScaleNormal="85" workbookViewId="0">
      <pane xSplit="1" topLeftCell="B1" activePane="topRight" state="frozen"/>
      <selection activeCell="A4" sqref="A4"/>
      <selection pane="topRight" activeCell="G3" sqref="G3"/>
    </sheetView>
  </sheetViews>
  <sheetFormatPr defaultRowHeight="12.75" x14ac:dyDescent="0.2"/>
  <cols>
    <col min="1" max="1" width="25.5703125" customWidth="1"/>
    <col min="2" max="2" width="4.5703125" bestFit="1" customWidth="1"/>
    <col min="3" max="3" width="7.7109375" bestFit="1" customWidth="1"/>
    <col min="4" max="4" width="9" bestFit="1" customWidth="1"/>
    <col min="5" max="5" width="9" customWidth="1"/>
    <col min="6" max="6" width="10.5703125" customWidth="1"/>
    <col min="7" max="8" width="18.5703125" customWidth="1"/>
    <col min="9" max="10" width="18.28515625" bestFit="1" customWidth="1"/>
    <col min="11" max="11" width="51" bestFit="1" customWidth="1"/>
    <col min="12" max="12" width="7.7109375" customWidth="1"/>
    <col min="13" max="14" width="13.42578125" bestFit="1" customWidth="1"/>
    <col min="15" max="15" width="7.7109375" bestFit="1" customWidth="1"/>
    <col min="16" max="16" width="9.7109375" bestFit="1" customWidth="1"/>
    <col min="17" max="17" width="6.7109375" customWidth="1"/>
    <col min="18" max="18" width="16" bestFit="1" customWidth="1"/>
    <col min="19" max="19" width="8.28515625" bestFit="1" customWidth="1"/>
    <col min="20" max="20" width="11.5703125" bestFit="1" customWidth="1"/>
    <col min="21" max="22" width="8.85546875" bestFit="1" customWidth="1"/>
    <col min="23" max="23" width="14.5703125" bestFit="1" customWidth="1"/>
    <col min="24" max="24" width="19.140625" bestFit="1" customWidth="1"/>
    <col min="25" max="26" width="21.140625" bestFit="1" customWidth="1"/>
    <col min="27" max="27" width="24.5703125" bestFit="1" customWidth="1"/>
    <col min="28" max="28" width="15.7109375" bestFit="1" customWidth="1"/>
    <col min="29" max="29" width="5.5703125" bestFit="1" customWidth="1"/>
    <col min="30" max="30" width="7.140625" bestFit="1" customWidth="1"/>
    <col min="31" max="31" width="5.7109375" bestFit="1" customWidth="1"/>
    <col min="32" max="32" width="8.85546875" bestFit="1" customWidth="1"/>
    <col min="33" max="33" width="11" bestFit="1" customWidth="1"/>
    <col min="34" max="34" width="10.140625" bestFit="1" customWidth="1"/>
    <col min="35" max="35" width="25.5703125" bestFit="1" customWidth="1"/>
    <col min="36" max="36" width="11.5703125" bestFit="1" customWidth="1"/>
    <col min="37" max="37" width="7.7109375" bestFit="1" customWidth="1"/>
    <col min="38" max="39" width="18" bestFit="1" customWidth="1"/>
    <col min="40" max="40" width="13.42578125" bestFit="1" customWidth="1"/>
    <col min="41" max="41" width="18.5703125" bestFit="1" customWidth="1"/>
    <col min="42" max="43" width="26.42578125" bestFit="1" customWidth="1"/>
    <col min="44" max="44" width="24.140625" bestFit="1" customWidth="1"/>
    <col min="45" max="45" width="157.28515625" customWidth="1"/>
    <col min="46" max="46" width="15.5703125" bestFit="1" customWidth="1"/>
  </cols>
  <sheetData>
    <row r="2" spans="1:45" ht="15.75" x14ac:dyDescent="0.25">
      <c r="A2" s="64" t="s">
        <v>172</v>
      </c>
    </row>
    <row r="4" spans="1:45" ht="15" x14ac:dyDescent="0.25">
      <c r="A4" s="66" t="s">
        <v>142</v>
      </c>
      <c r="B4" s="67"/>
      <c r="C4" s="67"/>
    </row>
    <row r="5" spans="1:45" ht="15" x14ac:dyDescent="0.25">
      <c r="A5" s="65" t="s">
        <v>144</v>
      </c>
    </row>
    <row r="6" spans="1:45" ht="15.75" thickBot="1" x14ac:dyDescent="0.3">
      <c r="F6" s="31" t="s">
        <v>113</v>
      </c>
      <c r="G6" s="30"/>
      <c r="H6" s="30"/>
    </row>
    <row r="7" spans="1:45" ht="15.75" thickBot="1" x14ac:dyDescent="0.3">
      <c r="A7" s="2" t="s">
        <v>46</v>
      </c>
      <c r="B7" s="3" t="s">
        <v>44</v>
      </c>
      <c r="C7" s="3" t="s">
        <v>35</v>
      </c>
      <c r="D7" s="29" t="s">
        <v>109</v>
      </c>
      <c r="E7" s="29" t="s">
        <v>114</v>
      </c>
      <c r="F7" s="29" t="s">
        <v>115</v>
      </c>
      <c r="G7" s="29" t="s">
        <v>116</v>
      </c>
      <c r="H7" s="29" t="s">
        <v>140</v>
      </c>
      <c r="I7" s="4" t="s">
        <v>112</v>
      </c>
      <c r="J7" s="3" t="s">
        <v>41</v>
      </c>
      <c r="K7" s="3" t="s">
        <v>0</v>
      </c>
      <c r="L7" s="3" t="s">
        <v>1</v>
      </c>
      <c r="M7" s="3" t="s">
        <v>2</v>
      </c>
      <c r="N7" s="3" t="s">
        <v>3</v>
      </c>
      <c r="O7" s="3" t="s">
        <v>4</v>
      </c>
      <c r="P7" s="3" t="s">
        <v>5</v>
      </c>
      <c r="Q7" s="3" t="s">
        <v>6</v>
      </c>
      <c r="R7" s="3" t="s">
        <v>7</v>
      </c>
      <c r="S7" s="3" t="s">
        <v>8</v>
      </c>
      <c r="T7" s="3" t="s">
        <v>9</v>
      </c>
      <c r="U7" s="3" t="s">
        <v>10</v>
      </c>
      <c r="V7" s="3" t="s">
        <v>11</v>
      </c>
      <c r="W7" s="3" t="s">
        <v>120</v>
      </c>
      <c r="X7" s="3" t="s">
        <v>12</v>
      </c>
      <c r="Y7" s="3" t="s">
        <v>13</v>
      </c>
      <c r="Z7" s="3" t="s">
        <v>14</v>
      </c>
      <c r="AA7" s="3" t="s">
        <v>15</v>
      </c>
      <c r="AB7" s="3" t="s">
        <v>16</v>
      </c>
      <c r="AC7" s="3" t="s">
        <v>17</v>
      </c>
      <c r="AD7" s="3" t="s">
        <v>18</v>
      </c>
      <c r="AE7" s="3" t="s">
        <v>19</v>
      </c>
      <c r="AF7" s="3" t="s">
        <v>20</v>
      </c>
      <c r="AG7" s="3" t="s">
        <v>21</v>
      </c>
      <c r="AH7" s="3" t="s">
        <v>22</v>
      </c>
      <c r="AI7" s="3" t="s">
        <v>23</v>
      </c>
      <c r="AJ7" s="3" t="s">
        <v>24</v>
      </c>
      <c r="AK7" s="3" t="s">
        <v>25</v>
      </c>
      <c r="AL7" s="3" t="s">
        <v>26</v>
      </c>
      <c r="AM7" s="3" t="s">
        <v>145</v>
      </c>
      <c r="AN7" s="3" t="s">
        <v>27</v>
      </c>
      <c r="AO7" s="3" t="s">
        <v>28</v>
      </c>
      <c r="AP7" s="3" t="s">
        <v>29</v>
      </c>
      <c r="AQ7" s="3" t="s">
        <v>30</v>
      </c>
      <c r="AR7" s="3" t="s">
        <v>31</v>
      </c>
      <c r="AS7" s="5" t="s">
        <v>32</v>
      </c>
    </row>
    <row r="8" spans="1:45" ht="15" x14ac:dyDescent="0.25">
      <c r="A8" s="6" t="s">
        <v>80</v>
      </c>
      <c r="B8" s="8">
        <v>37</v>
      </c>
      <c r="C8" s="9" t="s">
        <v>33</v>
      </c>
      <c r="D8" s="42" t="s">
        <v>110</v>
      </c>
      <c r="E8" s="33" t="s">
        <v>117</v>
      </c>
      <c r="F8" s="42"/>
      <c r="G8" s="33" t="s">
        <v>117</v>
      </c>
      <c r="H8" s="33"/>
      <c r="I8" s="12" t="s">
        <v>38</v>
      </c>
      <c r="J8" s="9" t="s">
        <v>40</v>
      </c>
      <c r="K8" s="7" t="s">
        <v>37</v>
      </c>
      <c r="L8" s="54">
        <v>7.49</v>
      </c>
      <c r="M8" s="54">
        <v>31.5</v>
      </c>
      <c r="N8" s="54">
        <v>65.2</v>
      </c>
      <c r="O8" s="54">
        <v>94</v>
      </c>
      <c r="P8" s="7">
        <v>171</v>
      </c>
      <c r="Q8" s="7">
        <v>81</v>
      </c>
      <c r="R8" s="36">
        <v>0.42</v>
      </c>
      <c r="S8" s="9">
        <v>328</v>
      </c>
      <c r="T8" s="36">
        <v>1.06</v>
      </c>
      <c r="U8" s="9" t="s">
        <v>143</v>
      </c>
      <c r="V8" s="36">
        <v>16</v>
      </c>
      <c r="W8" s="46">
        <v>5730</v>
      </c>
      <c r="X8" s="36">
        <v>67</v>
      </c>
      <c r="Y8" s="46">
        <v>3843</v>
      </c>
      <c r="Z8" s="36">
        <v>19.7</v>
      </c>
      <c r="AA8" s="46">
        <v>1130</v>
      </c>
      <c r="AB8" s="54">
        <v>4.32</v>
      </c>
      <c r="AC8" s="54">
        <v>1.04</v>
      </c>
      <c r="AD8" s="9">
        <v>401</v>
      </c>
      <c r="AE8" s="36" t="s">
        <v>143</v>
      </c>
      <c r="AF8" s="46">
        <v>131</v>
      </c>
      <c r="AG8" s="7" t="s">
        <v>42</v>
      </c>
      <c r="AH8" s="9">
        <v>30</v>
      </c>
      <c r="AI8" s="9">
        <v>120</v>
      </c>
      <c r="AJ8" s="9">
        <v>70</v>
      </c>
      <c r="AK8" s="9" t="s">
        <v>43</v>
      </c>
      <c r="AL8" s="9" t="s">
        <v>42</v>
      </c>
      <c r="AM8" s="9" t="s">
        <v>143</v>
      </c>
      <c r="AN8" s="9" t="s">
        <v>43</v>
      </c>
      <c r="AO8" s="9" t="s">
        <v>43</v>
      </c>
      <c r="AP8" s="9" t="s">
        <v>43</v>
      </c>
      <c r="AQ8" s="9" t="s">
        <v>43</v>
      </c>
      <c r="AR8" s="9" t="s">
        <v>43</v>
      </c>
      <c r="AS8" s="10" t="s">
        <v>137</v>
      </c>
    </row>
    <row r="9" spans="1:45" ht="15" x14ac:dyDescent="0.25">
      <c r="A9" s="11" t="s">
        <v>81</v>
      </c>
      <c r="B9" s="13">
        <v>37</v>
      </c>
      <c r="C9" s="12" t="s">
        <v>34</v>
      </c>
      <c r="D9" s="32" t="s">
        <v>110</v>
      </c>
      <c r="E9" s="32"/>
      <c r="F9" s="32"/>
      <c r="G9" s="33" t="s">
        <v>117</v>
      </c>
      <c r="H9" s="33"/>
      <c r="I9" s="12" t="s">
        <v>38</v>
      </c>
      <c r="J9" s="14" t="s">
        <v>36</v>
      </c>
      <c r="K9" s="12">
        <v>2</v>
      </c>
      <c r="L9" s="37">
        <v>7.45</v>
      </c>
      <c r="M9" s="37">
        <v>39.9</v>
      </c>
      <c r="N9" s="15">
        <v>63.5</v>
      </c>
      <c r="O9" s="15">
        <v>92.6</v>
      </c>
      <c r="P9" s="15">
        <v>110</v>
      </c>
      <c r="Q9" s="15">
        <v>57</v>
      </c>
      <c r="R9" s="15">
        <v>0.59</v>
      </c>
      <c r="S9" s="15">
        <v>355</v>
      </c>
      <c r="T9" s="15">
        <v>0.53</v>
      </c>
      <c r="U9" s="15">
        <v>640</v>
      </c>
      <c r="V9" s="15">
        <v>12.5</v>
      </c>
      <c r="W9" s="41">
        <v>7200</v>
      </c>
      <c r="X9" s="49">
        <v>93</v>
      </c>
      <c r="Y9" s="11">
        <v>6696</v>
      </c>
      <c r="Z9" s="49">
        <v>5</v>
      </c>
      <c r="AA9" s="11">
        <v>360</v>
      </c>
      <c r="AB9" s="49">
        <v>4.74</v>
      </c>
      <c r="AC9" s="49">
        <v>1.23</v>
      </c>
      <c r="AD9" s="14">
        <v>1022</v>
      </c>
      <c r="AE9" s="37">
        <v>19</v>
      </c>
      <c r="AF9" s="41">
        <v>209</v>
      </c>
      <c r="AG9" s="15" t="s">
        <v>42</v>
      </c>
      <c r="AH9" s="12">
        <v>26</v>
      </c>
      <c r="AI9" s="14">
        <v>136</v>
      </c>
      <c r="AJ9" s="14">
        <v>83</v>
      </c>
      <c r="AK9" s="14" t="s">
        <v>42</v>
      </c>
      <c r="AL9" s="14" t="s">
        <v>43</v>
      </c>
      <c r="AM9" s="14">
        <v>5</v>
      </c>
      <c r="AN9" s="14" t="s">
        <v>43</v>
      </c>
      <c r="AO9" s="14" t="s">
        <v>43</v>
      </c>
      <c r="AP9" s="14" t="s">
        <v>43</v>
      </c>
      <c r="AQ9" s="14" t="s">
        <v>43</v>
      </c>
      <c r="AR9" s="14" t="s">
        <v>43</v>
      </c>
      <c r="AS9" s="22" t="s">
        <v>143</v>
      </c>
    </row>
    <row r="10" spans="1:45" ht="15" x14ac:dyDescent="0.25">
      <c r="A10" s="11" t="s">
        <v>119</v>
      </c>
      <c r="B10" s="13">
        <v>59</v>
      </c>
      <c r="C10" s="12" t="s">
        <v>33</v>
      </c>
      <c r="D10" s="32" t="s">
        <v>110</v>
      </c>
      <c r="E10" s="32"/>
      <c r="F10" s="32"/>
      <c r="G10" s="33" t="s">
        <v>117</v>
      </c>
      <c r="H10" s="33"/>
      <c r="I10" s="12" t="s">
        <v>38</v>
      </c>
      <c r="J10" s="14" t="s">
        <v>40</v>
      </c>
      <c r="K10" s="12" t="s">
        <v>37</v>
      </c>
      <c r="L10" s="37">
        <v>7.49</v>
      </c>
      <c r="M10" s="37">
        <v>34.9</v>
      </c>
      <c r="N10" s="15">
        <v>54.7</v>
      </c>
      <c r="O10" s="15">
        <v>90.6</v>
      </c>
      <c r="P10" s="15">
        <v>136</v>
      </c>
      <c r="Q10" s="15" t="s">
        <v>169</v>
      </c>
      <c r="R10" s="15">
        <v>0.82</v>
      </c>
      <c r="S10" s="15">
        <v>166</v>
      </c>
      <c r="T10" s="15">
        <v>0.98</v>
      </c>
      <c r="U10" s="15">
        <v>2010</v>
      </c>
      <c r="V10" s="15">
        <v>12.3</v>
      </c>
      <c r="W10" s="41">
        <v>5600</v>
      </c>
      <c r="X10" s="49">
        <v>80.7</v>
      </c>
      <c r="Y10" s="11">
        <v>4519</v>
      </c>
      <c r="Z10" s="37">
        <v>10</v>
      </c>
      <c r="AA10" s="41">
        <v>434</v>
      </c>
      <c r="AB10" s="40">
        <v>4.79</v>
      </c>
      <c r="AC10" s="40">
        <v>1.1399999999999999</v>
      </c>
      <c r="AD10" s="15">
        <v>526</v>
      </c>
      <c r="AE10" s="40">
        <v>5</v>
      </c>
      <c r="AF10" s="51">
        <v>302</v>
      </c>
      <c r="AG10" s="15" t="s">
        <v>42</v>
      </c>
      <c r="AH10" s="14">
        <v>24</v>
      </c>
      <c r="AI10" s="15">
        <v>135</v>
      </c>
      <c r="AJ10" s="15">
        <v>77</v>
      </c>
      <c r="AK10" s="15" t="s">
        <v>42</v>
      </c>
      <c r="AL10" s="15" t="s">
        <v>43</v>
      </c>
      <c r="AM10" s="15">
        <v>2</v>
      </c>
      <c r="AN10" s="14" t="s">
        <v>43</v>
      </c>
      <c r="AO10" s="14" t="s">
        <v>43</v>
      </c>
      <c r="AP10" s="14" t="s">
        <v>43</v>
      </c>
      <c r="AQ10" s="14" t="s">
        <v>43</v>
      </c>
      <c r="AR10" s="14" t="s">
        <v>43</v>
      </c>
      <c r="AS10" s="22" t="s">
        <v>121</v>
      </c>
    </row>
    <row r="11" spans="1:45" ht="15" x14ac:dyDescent="0.25">
      <c r="A11" s="11" t="s">
        <v>49</v>
      </c>
      <c r="B11" s="13">
        <v>53</v>
      </c>
      <c r="C11" s="12" t="s">
        <v>33</v>
      </c>
      <c r="D11" s="32" t="s">
        <v>110</v>
      </c>
      <c r="E11" s="32"/>
      <c r="F11" s="32"/>
      <c r="G11" s="33" t="s">
        <v>117</v>
      </c>
      <c r="H11" s="33"/>
      <c r="I11" s="12" t="s">
        <v>38</v>
      </c>
      <c r="J11" s="14" t="s">
        <v>40</v>
      </c>
      <c r="K11" s="12" t="s">
        <v>37</v>
      </c>
      <c r="L11" s="37">
        <v>7.42</v>
      </c>
      <c r="M11" s="37">
        <v>46.2</v>
      </c>
      <c r="N11" s="37">
        <v>64.8</v>
      </c>
      <c r="O11" s="37">
        <v>92.6</v>
      </c>
      <c r="P11" s="14">
        <v>309</v>
      </c>
      <c r="Q11" s="14">
        <v>29</v>
      </c>
      <c r="R11" s="37">
        <v>1.02</v>
      </c>
      <c r="S11" s="14" t="s">
        <v>163</v>
      </c>
      <c r="T11" s="37">
        <v>0.63</v>
      </c>
      <c r="U11" s="14">
        <v>3410</v>
      </c>
      <c r="V11" s="37">
        <v>11.9</v>
      </c>
      <c r="W11" s="41">
        <v>9900</v>
      </c>
      <c r="X11" s="49">
        <v>83</v>
      </c>
      <c r="Y11" s="11">
        <f>(W11*X11)/100</f>
        <v>8217</v>
      </c>
      <c r="Z11" s="49">
        <v>11</v>
      </c>
      <c r="AA11" s="11">
        <f>(W11*Z11)/100</f>
        <v>1089</v>
      </c>
      <c r="AB11" s="49">
        <v>4.4800000000000004</v>
      </c>
      <c r="AC11" s="49">
        <v>1.18</v>
      </c>
      <c r="AD11" s="14">
        <v>1170</v>
      </c>
      <c r="AE11" s="37">
        <v>6</v>
      </c>
      <c r="AF11" s="41">
        <v>199</v>
      </c>
      <c r="AG11" s="14" t="s">
        <v>43</v>
      </c>
      <c r="AH11" s="14">
        <v>18</v>
      </c>
      <c r="AI11" s="14">
        <v>120</v>
      </c>
      <c r="AJ11" s="14">
        <v>94</v>
      </c>
      <c r="AK11" s="14" t="s">
        <v>42</v>
      </c>
      <c r="AL11" s="14" t="s">
        <v>43</v>
      </c>
      <c r="AM11" s="14">
        <v>2</v>
      </c>
      <c r="AN11" s="14" t="s">
        <v>43</v>
      </c>
      <c r="AO11" s="14" t="s">
        <v>42</v>
      </c>
      <c r="AP11" s="14" t="s">
        <v>42</v>
      </c>
      <c r="AQ11" s="14" t="s">
        <v>42</v>
      </c>
      <c r="AR11" s="14" t="s">
        <v>43</v>
      </c>
      <c r="AS11" s="22" t="s">
        <v>143</v>
      </c>
    </row>
    <row r="12" spans="1:45" ht="15" x14ac:dyDescent="0.25">
      <c r="A12" s="11" t="s">
        <v>82</v>
      </c>
      <c r="B12" s="13">
        <v>52</v>
      </c>
      <c r="C12" s="12" t="s">
        <v>33</v>
      </c>
      <c r="D12" s="32" t="s">
        <v>110</v>
      </c>
      <c r="E12" s="32"/>
      <c r="F12" s="32"/>
      <c r="G12" s="33" t="s">
        <v>117</v>
      </c>
      <c r="H12" s="33"/>
      <c r="I12" s="12" t="s">
        <v>38</v>
      </c>
      <c r="J12" s="14" t="s">
        <v>40</v>
      </c>
      <c r="K12" s="12" t="s">
        <v>37</v>
      </c>
      <c r="L12" s="15">
        <v>7.49</v>
      </c>
      <c r="M12" s="15">
        <v>35.5</v>
      </c>
      <c r="N12" s="15">
        <v>62.3</v>
      </c>
      <c r="O12" s="15">
        <v>93.4</v>
      </c>
      <c r="P12" s="15">
        <v>155</v>
      </c>
      <c r="Q12" s="15">
        <v>44</v>
      </c>
      <c r="R12" s="15">
        <v>0.72</v>
      </c>
      <c r="S12" s="15">
        <v>457</v>
      </c>
      <c r="T12" s="15">
        <v>0.9</v>
      </c>
      <c r="U12" s="15">
        <v>1050</v>
      </c>
      <c r="V12" s="15">
        <v>12</v>
      </c>
      <c r="W12" s="51">
        <v>4510</v>
      </c>
      <c r="X12" s="49">
        <v>75</v>
      </c>
      <c r="Y12" s="11">
        <f>(W12*X12)/100</f>
        <v>3382.5</v>
      </c>
      <c r="Z12" s="49">
        <v>20</v>
      </c>
      <c r="AA12" s="11">
        <f>(W12*Z12)/100</f>
        <v>902</v>
      </c>
      <c r="AB12" s="49">
        <v>4.07</v>
      </c>
      <c r="AC12" s="49">
        <v>0.96</v>
      </c>
      <c r="AD12" s="14">
        <v>503</v>
      </c>
      <c r="AE12" s="37">
        <v>15</v>
      </c>
      <c r="AF12" s="41">
        <v>296</v>
      </c>
      <c r="AG12" s="12" t="s">
        <v>42</v>
      </c>
      <c r="AH12" s="14">
        <v>18</v>
      </c>
      <c r="AI12" s="14">
        <v>130</v>
      </c>
      <c r="AJ12" s="14">
        <v>80</v>
      </c>
      <c r="AK12" s="14" t="s">
        <v>42</v>
      </c>
      <c r="AL12" s="14" t="s">
        <v>42</v>
      </c>
      <c r="AM12" s="14">
        <v>1</v>
      </c>
      <c r="AN12" s="14" t="s">
        <v>43</v>
      </c>
      <c r="AO12" s="14" t="s">
        <v>43</v>
      </c>
      <c r="AP12" s="14" t="s">
        <v>43</v>
      </c>
      <c r="AQ12" s="14" t="s">
        <v>43</v>
      </c>
      <c r="AR12" s="14" t="s">
        <v>43</v>
      </c>
      <c r="AS12" s="21" t="s">
        <v>43</v>
      </c>
    </row>
    <row r="13" spans="1:45" ht="15" x14ac:dyDescent="0.25">
      <c r="A13" s="11" t="s">
        <v>51</v>
      </c>
      <c r="B13" s="13">
        <v>58</v>
      </c>
      <c r="C13" s="12" t="s">
        <v>34</v>
      </c>
      <c r="D13" s="32" t="s">
        <v>110</v>
      </c>
      <c r="E13" s="32"/>
      <c r="F13" s="32"/>
      <c r="G13" s="33" t="s">
        <v>117</v>
      </c>
      <c r="H13" s="33"/>
      <c r="I13" s="12" t="s">
        <v>38</v>
      </c>
      <c r="J13" s="12" t="s">
        <v>40</v>
      </c>
      <c r="K13" s="12">
        <v>2</v>
      </c>
      <c r="L13" s="37">
        <v>7.44</v>
      </c>
      <c r="M13" s="37">
        <v>36.4</v>
      </c>
      <c r="N13" s="37">
        <v>76</v>
      </c>
      <c r="O13" s="37">
        <v>96</v>
      </c>
      <c r="P13" s="14">
        <v>238</v>
      </c>
      <c r="Q13" s="14">
        <v>75</v>
      </c>
      <c r="R13" s="37">
        <v>0.63</v>
      </c>
      <c r="S13" s="14">
        <v>35</v>
      </c>
      <c r="T13" s="37">
        <v>0.76</v>
      </c>
      <c r="U13" s="14">
        <v>650</v>
      </c>
      <c r="V13" s="37">
        <v>11</v>
      </c>
      <c r="W13" s="41">
        <v>4350</v>
      </c>
      <c r="X13" s="49">
        <v>62</v>
      </c>
      <c r="Y13" s="11">
        <v>2697</v>
      </c>
      <c r="Z13" s="49">
        <v>32</v>
      </c>
      <c r="AA13" s="11">
        <v>1392</v>
      </c>
      <c r="AB13" s="40">
        <v>3.52</v>
      </c>
      <c r="AC13" s="40">
        <v>1.08</v>
      </c>
      <c r="AD13" s="15">
        <v>814</v>
      </c>
      <c r="AE13" s="40">
        <v>19</v>
      </c>
      <c r="AF13" s="51">
        <v>238</v>
      </c>
      <c r="AG13" s="15" t="s">
        <v>42</v>
      </c>
      <c r="AH13" s="15">
        <v>20</v>
      </c>
      <c r="AI13" s="15">
        <v>130</v>
      </c>
      <c r="AJ13" s="15">
        <v>78</v>
      </c>
      <c r="AK13" s="15" t="s">
        <v>42</v>
      </c>
      <c r="AL13" s="15" t="s">
        <v>42</v>
      </c>
      <c r="AM13" s="15">
        <v>2</v>
      </c>
      <c r="AN13" s="14" t="s">
        <v>43</v>
      </c>
      <c r="AO13" s="14" t="s">
        <v>43</v>
      </c>
      <c r="AP13" s="14" t="s">
        <v>42</v>
      </c>
      <c r="AQ13" s="14" t="s">
        <v>43</v>
      </c>
      <c r="AR13" s="14" t="s">
        <v>43</v>
      </c>
      <c r="AS13" s="16" t="s">
        <v>122</v>
      </c>
    </row>
    <row r="14" spans="1:45" ht="15" x14ac:dyDescent="0.25">
      <c r="A14" s="11" t="s">
        <v>83</v>
      </c>
      <c r="B14" s="13">
        <v>49</v>
      </c>
      <c r="C14" s="12" t="s">
        <v>33</v>
      </c>
      <c r="D14" s="32" t="s">
        <v>110</v>
      </c>
      <c r="E14" s="33" t="s">
        <v>117</v>
      </c>
      <c r="F14" s="32"/>
      <c r="G14" s="33" t="s">
        <v>117</v>
      </c>
      <c r="H14" s="33"/>
      <c r="I14" s="12" t="s">
        <v>38</v>
      </c>
      <c r="J14" s="12" t="s">
        <v>40</v>
      </c>
      <c r="K14" s="12" t="s">
        <v>37</v>
      </c>
      <c r="L14" s="15">
        <v>7.47</v>
      </c>
      <c r="M14" s="15">
        <v>40.299999999999997</v>
      </c>
      <c r="N14" s="15">
        <v>102</v>
      </c>
      <c r="O14" s="15">
        <v>97.7</v>
      </c>
      <c r="P14" s="15">
        <v>102</v>
      </c>
      <c r="Q14" s="15">
        <v>28</v>
      </c>
      <c r="R14" s="15">
        <v>0.56999999999999995</v>
      </c>
      <c r="S14" s="15">
        <v>38</v>
      </c>
      <c r="T14" s="15">
        <v>1.1100000000000001</v>
      </c>
      <c r="U14" s="15">
        <v>820</v>
      </c>
      <c r="V14" s="15">
        <v>13.9</v>
      </c>
      <c r="W14" s="51">
        <v>8900</v>
      </c>
      <c r="X14" s="49">
        <v>78.7</v>
      </c>
      <c r="Y14" s="11">
        <f>(W14*X14)/100</f>
        <v>7004.3</v>
      </c>
      <c r="Z14" s="38">
        <v>11.37</v>
      </c>
      <c r="AA14" s="11">
        <f>(W14*Z14)/100</f>
        <v>1011.93</v>
      </c>
      <c r="AB14" s="49">
        <v>4.8</v>
      </c>
      <c r="AC14" s="49">
        <v>1.07</v>
      </c>
      <c r="AD14" s="14">
        <v>603</v>
      </c>
      <c r="AE14" s="37">
        <v>22</v>
      </c>
      <c r="AF14" s="41">
        <v>268</v>
      </c>
      <c r="AG14" s="15" t="s">
        <v>42</v>
      </c>
      <c r="AH14" s="14">
        <v>18</v>
      </c>
      <c r="AI14" s="14">
        <v>118</v>
      </c>
      <c r="AJ14" s="14">
        <v>72</v>
      </c>
      <c r="AK14" s="12" t="s">
        <v>42</v>
      </c>
      <c r="AL14" s="12" t="s">
        <v>42</v>
      </c>
      <c r="AM14" s="12">
        <v>2</v>
      </c>
      <c r="AN14" s="12" t="s">
        <v>42</v>
      </c>
      <c r="AO14" s="12" t="s">
        <v>42</v>
      </c>
      <c r="AP14" s="12" t="s">
        <v>43</v>
      </c>
      <c r="AQ14" s="12" t="s">
        <v>43</v>
      </c>
      <c r="AR14" s="14" t="s">
        <v>43</v>
      </c>
      <c r="AS14" s="22" t="s">
        <v>138</v>
      </c>
    </row>
    <row r="15" spans="1:45" ht="15" x14ac:dyDescent="0.25">
      <c r="A15" s="11" t="s">
        <v>60</v>
      </c>
      <c r="B15" s="13">
        <v>56</v>
      </c>
      <c r="C15" s="12" t="s">
        <v>34</v>
      </c>
      <c r="D15" s="32" t="s">
        <v>110</v>
      </c>
      <c r="E15" s="33" t="s">
        <v>117</v>
      </c>
      <c r="F15" s="32"/>
      <c r="G15" s="33" t="s">
        <v>117</v>
      </c>
      <c r="H15" s="33"/>
      <c r="I15" s="12" t="s">
        <v>38</v>
      </c>
      <c r="J15" s="12" t="s">
        <v>40</v>
      </c>
      <c r="K15" s="12" t="s">
        <v>37</v>
      </c>
      <c r="L15" s="14">
        <v>7.49</v>
      </c>
      <c r="M15" s="14">
        <v>41</v>
      </c>
      <c r="N15" s="14">
        <v>44.5</v>
      </c>
      <c r="O15" s="14">
        <v>82.4</v>
      </c>
      <c r="P15" s="14">
        <v>211</v>
      </c>
      <c r="Q15" s="14">
        <v>12</v>
      </c>
      <c r="R15" s="14">
        <v>0.51</v>
      </c>
      <c r="S15" s="14">
        <v>22</v>
      </c>
      <c r="T15" s="14">
        <v>0.54</v>
      </c>
      <c r="U15" s="14">
        <v>990</v>
      </c>
      <c r="V15" s="14">
        <v>12.4</v>
      </c>
      <c r="W15" s="41">
        <v>6040</v>
      </c>
      <c r="X15" s="57">
        <v>73</v>
      </c>
      <c r="Y15" s="11">
        <f t="shared" ref="Y15:Y16" si="0">(W15*X15)/100</f>
        <v>4409.2</v>
      </c>
      <c r="Z15" s="49">
        <v>23</v>
      </c>
      <c r="AA15" s="11">
        <f t="shared" ref="AA15" si="1">(W15*Z15)/100</f>
        <v>1389.2</v>
      </c>
      <c r="AB15" s="49">
        <v>3.29</v>
      </c>
      <c r="AC15" s="49">
        <v>1.91</v>
      </c>
      <c r="AD15" s="20">
        <v>628</v>
      </c>
      <c r="AE15" s="38">
        <v>15</v>
      </c>
      <c r="AF15" s="14">
        <v>317</v>
      </c>
      <c r="AG15" s="15" t="s">
        <v>42</v>
      </c>
      <c r="AH15" s="20">
        <v>22</v>
      </c>
      <c r="AI15" s="20">
        <v>150</v>
      </c>
      <c r="AJ15" s="20">
        <v>89</v>
      </c>
      <c r="AK15" s="14" t="s">
        <v>43</v>
      </c>
      <c r="AL15" s="14" t="s">
        <v>43</v>
      </c>
      <c r="AM15" s="20">
        <v>2</v>
      </c>
      <c r="AN15" s="14" t="s">
        <v>43</v>
      </c>
      <c r="AO15" s="14" t="s">
        <v>43</v>
      </c>
      <c r="AP15" s="14" t="s">
        <v>42</v>
      </c>
      <c r="AQ15" s="14" t="s">
        <v>42</v>
      </c>
      <c r="AR15" s="14" t="s">
        <v>43</v>
      </c>
      <c r="AS15" s="22" t="s">
        <v>127</v>
      </c>
    </row>
    <row r="16" spans="1:45" ht="15" x14ac:dyDescent="0.25">
      <c r="A16" s="11" t="s">
        <v>84</v>
      </c>
      <c r="B16" s="13">
        <v>48</v>
      </c>
      <c r="C16" s="17" t="s">
        <v>33</v>
      </c>
      <c r="D16" s="32" t="s">
        <v>110</v>
      </c>
      <c r="E16" s="32"/>
      <c r="F16" s="32"/>
      <c r="G16" s="33" t="s">
        <v>117</v>
      </c>
      <c r="H16" s="33"/>
      <c r="I16" s="12" t="s">
        <v>38</v>
      </c>
      <c r="J16" s="17" t="s">
        <v>40</v>
      </c>
      <c r="K16" s="17" t="s">
        <v>37</v>
      </c>
      <c r="L16" s="58">
        <v>7.46</v>
      </c>
      <c r="M16" s="58">
        <v>42.9</v>
      </c>
      <c r="N16" s="58">
        <v>77.400000000000006</v>
      </c>
      <c r="O16" s="58">
        <v>96</v>
      </c>
      <c r="P16" s="58">
        <v>97</v>
      </c>
      <c r="Q16" s="58">
        <v>71</v>
      </c>
      <c r="R16" s="58">
        <v>0.67</v>
      </c>
      <c r="S16" s="58">
        <v>89</v>
      </c>
      <c r="T16" s="58">
        <v>0.79</v>
      </c>
      <c r="U16" s="58">
        <v>1580</v>
      </c>
      <c r="V16" s="58">
        <v>13.2</v>
      </c>
      <c r="W16" s="59">
        <v>8960</v>
      </c>
      <c r="X16" s="60">
        <v>88.7</v>
      </c>
      <c r="Y16" s="11">
        <f t="shared" si="0"/>
        <v>7947.52</v>
      </c>
      <c r="Z16" s="53">
        <v>10</v>
      </c>
      <c r="AA16" s="11">
        <f>(W16*Z16)/100</f>
        <v>896</v>
      </c>
      <c r="AB16" s="40">
        <v>4.6500000000000004</v>
      </c>
      <c r="AC16" s="40">
        <v>1.1200000000000001</v>
      </c>
      <c r="AD16" s="15">
        <v>1141</v>
      </c>
      <c r="AE16" s="40">
        <v>6</v>
      </c>
      <c r="AF16" s="15">
        <v>386</v>
      </c>
      <c r="AG16" s="15" t="s">
        <v>42</v>
      </c>
      <c r="AH16" s="15">
        <v>35</v>
      </c>
      <c r="AI16" s="15">
        <v>130</v>
      </c>
      <c r="AJ16" s="15">
        <v>112</v>
      </c>
      <c r="AK16" s="15" t="s">
        <v>42</v>
      </c>
      <c r="AL16" s="15" t="s">
        <v>42</v>
      </c>
      <c r="AM16" s="15">
        <v>2</v>
      </c>
      <c r="AN16" s="14" t="s">
        <v>43</v>
      </c>
      <c r="AO16" s="14" t="s">
        <v>43</v>
      </c>
      <c r="AP16" s="14" t="s">
        <v>43</v>
      </c>
      <c r="AQ16" s="14" t="s">
        <v>43</v>
      </c>
      <c r="AR16" s="14" t="s">
        <v>43</v>
      </c>
      <c r="AS16" s="16" t="s">
        <v>43</v>
      </c>
    </row>
    <row r="17" spans="1:45" ht="15" x14ac:dyDescent="0.25">
      <c r="A17" s="11" t="s">
        <v>85</v>
      </c>
      <c r="B17" s="13">
        <v>50</v>
      </c>
      <c r="C17" s="12" t="s">
        <v>34</v>
      </c>
      <c r="D17" s="32" t="s">
        <v>110</v>
      </c>
      <c r="E17" s="32"/>
      <c r="F17" s="32"/>
      <c r="G17" s="33" t="s">
        <v>117</v>
      </c>
      <c r="H17" s="33"/>
      <c r="I17" s="12" t="s">
        <v>38</v>
      </c>
      <c r="J17" s="12" t="s">
        <v>40</v>
      </c>
      <c r="K17" s="12">
        <v>0</v>
      </c>
      <c r="L17" s="57">
        <v>7.4</v>
      </c>
      <c r="M17" s="57">
        <v>34.200000000000003</v>
      </c>
      <c r="N17" s="57">
        <v>80.2</v>
      </c>
      <c r="O17" s="57">
        <v>96.9</v>
      </c>
      <c r="P17" s="57">
        <v>178</v>
      </c>
      <c r="Q17" s="14">
        <v>16</v>
      </c>
      <c r="R17" s="14">
        <v>0.38</v>
      </c>
      <c r="S17" s="14" t="s">
        <v>143</v>
      </c>
      <c r="T17" s="14">
        <v>0.63</v>
      </c>
      <c r="U17" s="14">
        <v>1810</v>
      </c>
      <c r="V17" s="14">
        <v>12.9</v>
      </c>
      <c r="W17" s="41">
        <v>6750</v>
      </c>
      <c r="X17" s="57">
        <v>90.2</v>
      </c>
      <c r="Y17" s="63">
        <v>6090</v>
      </c>
      <c r="Z17" s="57">
        <v>7.5</v>
      </c>
      <c r="AA17" s="63">
        <v>510</v>
      </c>
      <c r="AB17" s="57">
        <v>3.98</v>
      </c>
      <c r="AC17" s="57">
        <v>1.06</v>
      </c>
      <c r="AD17" s="14">
        <v>702</v>
      </c>
      <c r="AE17" s="14">
        <v>24.5</v>
      </c>
      <c r="AF17" s="14">
        <v>256</v>
      </c>
      <c r="AG17" s="15" t="s">
        <v>42</v>
      </c>
      <c r="AH17" s="14" t="s">
        <v>143</v>
      </c>
      <c r="AI17" s="20">
        <v>130</v>
      </c>
      <c r="AJ17" s="20">
        <v>92</v>
      </c>
      <c r="AK17" s="49" t="s">
        <v>143</v>
      </c>
      <c r="AL17" s="49" t="s">
        <v>143</v>
      </c>
      <c r="AM17" s="11">
        <v>3</v>
      </c>
      <c r="AN17" s="14" t="s">
        <v>43</v>
      </c>
      <c r="AO17" s="14" t="s">
        <v>43</v>
      </c>
      <c r="AP17" s="14" t="s">
        <v>43</v>
      </c>
      <c r="AQ17" s="14" t="s">
        <v>43</v>
      </c>
      <c r="AR17" s="14" t="s">
        <v>43</v>
      </c>
      <c r="AS17" s="22" t="s">
        <v>143</v>
      </c>
    </row>
    <row r="18" spans="1:45" ht="15" x14ac:dyDescent="0.25">
      <c r="A18" s="11" t="s">
        <v>86</v>
      </c>
      <c r="B18" s="13">
        <v>47</v>
      </c>
      <c r="C18" s="12" t="s">
        <v>33</v>
      </c>
      <c r="D18" s="32" t="s">
        <v>110</v>
      </c>
      <c r="E18" s="32"/>
      <c r="F18" s="32"/>
      <c r="G18" s="33" t="s">
        <v>117</v>
      </c>
      <c r="H18" s="33"/>
      <c r="I18" s="12" t="s">
        <v>38</v>
      </c>
      <c r="J18" s="12" t="s">
        <v>40</v>
      </c>
      <c r="K18" s="12">
        <v>1</v>
      </c>
      <c r="L18" s="49" t="s">
        <v>143</v>
      </c>
      <c r="M18" s="49" t="s">
        <v>143</v>
      </c>
      <c r="N18" s="49" t="s">
        <v>143</v>
      </c>
      <c r="O18" s="49" t="s">
        <v>143</v>
      </c>
      <c r="P18" s="12">
        <v>295</v>
      </c>
      <c r="Q18" s="20">
        <v>84</v>
      </c>
      <c r="R18" s="38">
        <v>1.1100000000000001</v>
      </c>
      <c r="S18" s="14" t="s">
        <v>164</v>
      </c>
      <c r="T18" s="38">
        <v>0.67</v>
      </c>
      <c r="U18" s="20">
        <v>2120</v>
      </c>
      <c r="V18" s="38">
        <v>11.4</v>
      </c>
      <c r="W18" s="41" t="s">
        <v>158</v>
      </c>
      <c r="X18" s="38">
        <v>90.6</v>
      </c>
      <c r="Y18" s="41" t="s">
        <v>143</v>
      </c>
      <c r="Z18" s="38">
        <v>4.5</v>
      </c>
      <c r="AA18" s="11">
        <v>830</v>
      </c>
      <c r="AB18" s="49" t="s">
        <v>143</v>
      </c>
      <c r="AC18" s="49" t="s">
        <v>143</v>
      </c>
      <c r="AD18" s="20">
        <v>820</v>
      </c>
      <c r="AE18" s="38">
        <v>5</v>
      </c>
      <c r="AF18" s="14">
        <v>386</v>
      </c>
      <c r="AG18" s="12" t="s">
        <v>43</v>
      </c>
      <c r="AH18" s="14" t="s">
        <v>143</v>
      </c>
      <c r="AI18" s="20">
        <v>140</v>
      </c>
      <c r="AJ18" s="20">
        <v>74</v>
      </c>
      <c r="AK18" s="49" t="s">
        <v>143</v>
      </c>
      <c r="AL18" s="49" t="s">
        <v>143</v>
      </c>
      <c r="AM18" s="11" t="s">
        <v>143</v>
      </c>
      <c r="AN18" s="20" t="s">
        <v>143</v>
      </c>
      <c r="AO18" s="20" t="s">
        <v>143</v>
      </c>
      <c r="AP18" s="20" t="s">
        <v>143</v>
      </c>
      <c r="AQ18" s="20" t="s">
        <v>143</v>
      </c>
      <c r="AR18" s="20" t="s">
        <v>143</v>
      </c>
      <c r="AS18" s="22" t="s">
        <v>143</v>
      </c>
    </row>
    <row r="19" spans="1:45" ht="15" x14ac:dyDescent="0.25">
      <c r="A19" s="11" t="s">
        <v>87</v>
      </c>
      <c r="B19" s="13">
        <v>41</v>
      </c>
      <c r="C19" s="12" t="s">
        <v>33</v>
      </c>
      <c r="D19" s="32" t="s">
        <v>110</v>
      </c>
      <c r="E19" s="32"/>
      <c r="F19" s="32"/>
      <c r="G19" s="33" t="s">
        <v>117</v>
      </c>
      <c r="H19" s="33" t="s">
        <v>117</v>
      </c>
      <c r="I19" s="12" t="s">
        <v>38</v>
      </c>
      <c r="J19" s="12" t="s">
        <v>40</v>
      </c>
      <c r="K19" s="12">
        <v>5</v>
      </c>
      <c r="L19" s="38">
        <v>7.45</v>
      </c>
      <c r="M19" s="38">
        <v>32.700000000000003</v>
      </c>
      <c r="N19" s="38">
        <v>57.5</v>
      </c>
      <c r="O19" s="38">
        <v>91</v>
      </c>
      <c r="P19" s="20">
        <v>274</v>
      </c>
      <c r="Q19" s="20">
        <v>37</v>
      </c>
      <c r="R19" s="38">
        <v>0.6</v>
      </c>
      <c r="S19" s="20">
        <v>82</v>
      </c>
      <c r="T19" s="38">
        <v>0.88</v>
      </c>
      <c r="U19" s="20">
        <v>1370</v>
      </c>
      <c r="V19" s="38">
        <v>14.4</v>
      </c>
      <c r="W19" s="52">
        <v>7380</v>
      </c>
      <c r="X19" s="49" t="s">
        <v>143</v>
      </c>
      <c r="Y19" s="11" t="s">
        <v>143</v>
      </c>
      <c r="Z19" s="49" t="s">
        <v>143</v>
      </c>
      <c r="AA19" s="11" t="s">
        <v>143</v>
      </c>
      <c r="AB19" s="49">
        <v>4.5</v>
      </c>
      <c r="AC19" s="49">
        <v>1.1399999999999999</v>
      </c>
      <c r="AD19" s="20">
        <v>748</v>
      </c>
      <c r="AE19" s="38">
        <v>24</v>
      </c>
      <c r="AF19" s="14">
        <v>218</v>
      </c>
      <c r="AG19" s="15" t="s">
        <v>42</v>
      </c>
      <c r="AH19" s="15">
        <v>20</v>
      </c>
      <c r="AI19" s="15">
        <v>105</v>
      </c>
      <c r="AJ19" s="15">
        <v>80</v>
      </c>
      <c r="AK19" s="15" t="s">
        <v>42</v>
      </c>
      <c r="AL19" s="15" t="s">
        <v>42</v>
      </c>
      <c r="AM19" s="51">
        <v>2</v>
      </c>
      <c r="AN19" s="14" t="s">
        <v>43</v>
      </c>
      <c r="AO19" s="14" t="s">
        <v>43</v>
      </c>
      <c r="AP19" s="14" t="s">
        <v>43</v>
      </c>
      <c r="AQ19" s="14" t="s">
        <v>43</v>
      </c>
      <c r="AR19" s="14" t="s">
        <v>43</v>
      </c>
      <c r="AS19" s="16" t="s">
        <v>123</v>
      </c>
    </row>
    <row r="20" spans="1:45" ht="15" x14ac:dyDescent="0.25">
      <c r="A20" s="11" t="s">
        <v>88</v>
      </c>
      <c r="B20" s="13">
        <v>45</v>
      </c>
      <c r="C20" s="12" t="s">
        <v>33</v>
      </c>
      <c r="D20" s="32" t="s">
        <v>110</v>
      </c>
      <c r="E20" s="32"/>
      <c r="F20" s="32"/>
      <c r="G20" s="33" t="s">
        <v>117</v>
      </c>
      <c r="H20" s="33" t="s">
        <v>117</v>
      </c>
      <c r="I20" s="12" t="s">
        <v>38</v>
      </c>
      <c r="J20" s="12" t="s">
        <v>40</v>
      </c>
      <c r="K20" s="12" t="s">
        <v>37</v>
      </c>
      <c r="L20" s="14">
        <v>7.45</v>
      </c>
      <c r="M20" s="14">
        <v>40.700000000000003</v>
      </c>
      <c r="N20" s="14">
        <v>61.8</v>
      </c>
      <c r="O20" s="14">
        <v>92.5</v>
      </c>
      <c r="P20" s="14">
        <v>172</v>
      </c>
      <c r="Q20" s="14">
        <v>36</v>
      </c>
      <c r="R20" s="14">
        <v>0.66</v>
      </c>
      <c r="S20" s="14">
        <v>76</v>
      </c>
      <c r="T20" s="14">
        <v>0.8</v>
      </c>
      <c r="U20" s="14" t="s">
        <v>143</v>
      </c>
      <c r="V20" s="14">
        <v>12.5</v>
      </c>
      <c r="W20" s="41">
        <v>6960</v>
      </c>
      <c r="X20" s="14">
        <v>78.099999999999994</v>
      </c>
      <c r="Y20" s="11">
        <f t="shared" ref="Y20:Y25" si="2">(W20*X20)/100</f>
        <v>5435.76</v>
      </c>
      <c r="Z20" s="49" t="s">
        <v>143</v>
      </c>
      <c r="AA20" s="11" t="s">
        <v>143</v>
      </c>
      <c r="AB20" s="40">
        <v>4.8600000000000003</v>
      </c>
      <c r="AC20" s="40">
        <v>1.1000000000000001</v>
      </c>
      <c r="AD20" s="15">
        <v>1093</v>
      </c>
      <c r="AE20" s="40">
        <v>17</v>
      </c>
      <c r="AF20" s="15">
        <v>380</v>
      </c>
      <c r="AG20" s="15" t="s">
        <v>42</v>
      </c>
      <c r="AH20" s="15">
        <v>22</v>
      </c>
      <c r="AI20" s="15">
        <v>128</v>
      </c>
      <c r="AJ20" s="15">
        <v>68</v>
      </c>
      <c r="AK20" s="15" t="s">
        <v>42</v>
      </c>
      <c r="AL20" s="15" t="s">
        <v>42</v>
      </c>
      <c r="AM20" s="51">
        <v>2</v>
      </c>
      <c r="AN20" s="14" t="s">
        <v>43</v>
      </c>
      <c r="AO20" s="14" t="s">
        <v>43</v>
      </c>
      <c r="AP20" s="14" t="s">
        <v>43</v>
      </c>
      <c r="AQ20" s="14" t="s">
        <v>43</v>
      </c>
      <c r="AR20" s="14" t="s">
        <v>43</v>
      </c>
      <c r="AS20" s="16" t="s">
        <v>43</v>
      </c>
    </row>
    <row r="21" spans="1:45" ht="15" x14ac:dyDescent="0.25">
      <c r="A21" s="11" t="s">
        <v>89</v>
      </c>
      <c r="B21" s="13">
        <v>59</v>
      </c>
      <c r="C21" s="12" t="s">
        <v>33</v>
      </c>
      <c r="D21" s="32" t="s">
        <v>110</v>
      </c>
      <c r="E21" s="32"/>
      <c r="F21" s="32"/>
      <c r="G21" s="33" t="s">
        <v>117</v>
      </c>
      <c r="I21" s="12" t="s">
        <v>38</v>
      </c>
      <c r="J21" s="12" t="s">
        <v>40</v>
      </c>
      <c r="K21" s="20">
        <v>3</v>
      </c>
      <c r="L21" s="49" t="s">
        <v>143</v>
      </c>
      <c r="M21" s="49" t="s">
        <v>143</v>
      </c>
      <c r="N21" s="49" t="s">
        <v>143</v>
      </c>
      <c r="O21" s="49" t="s">
        <v>143</v>
      </c>
      <c r="P21" s="20">
        <v>68</v>
      </c>
      <c r="Q21" s="20">
        <v>45</v>
      </c>
      <c r="R21" s="38">
        <v>0.36</v>
      </c>
      <c r="S21" s="20">
        <v>55</v>
      </c>
      <c r="T21" s="38">
        <v>0.59</v>
      </c>
      <c r="U21" s="20">
        <v>570</v>
      </c>
      <c r="V21" s="38">
        <v>12.1</v>
      </c>
      <c r="W21" s="52">
        <v>4390</v>
      </c>
      <c r="X21" s="38">
        <v>63</v>
      </c>
      <c r="Y21" s="11">
        <f t="shared" si="2"/>
        <v>2765.7</v>
      </c>
      <c r="Z21" s="38">
        <v>25.7</v>
      </c>
      <c r="AA21" s="52">
        <v>1130</v>
      </c>
      <c r="AB21" s="49" t="s">
        <v>143</v>
      </c>
      <c r="AC21" s="49" t="s">
        <v>143</v>
      </c>
      <c r="AD21" s="20">
        <v>485</v>
      </c>
      <c r="AE21" s="38">
        <v>2</v>
      </c>
      <c r="AF21" s="14">
        <v>708</v>
      </c>
      <c r="AG21" s="14" t="s">
        <v>43</v>
      </c>
      <c r="AH21" s="20">
        <v>21</v>
      </c>
      <c r="AI21" s="20">
        <v>140</v>
      </c>
      <c r="AJ21" s="20">
        <v>65</v>
      </c>
      <c r="AK21" s="49" t="s">
        <v>143</v>
      </c>
      <c r="AL21" s="49" t="s">
        <v>143</v>
      </c>
      <c r="AM21" s="11" t="s">
        <v>143</v>
      </c>
      <c r="AN21" s="14" t="s">
        <v>43</v>
      </c>
      <c r="AO21" s="14" t="s">
        <v>42</v>
      </c>
      <c r="AP21" s="14" t="s">
        <v>42</v>
      </c>
      <c r="AQ21" s="14" t="s">
        <v>43</v>
      </c>
      <c r="AR21" s="14" t="s">
        <v>43</v>
      </c>
      <c r="AS21" s="22" t="s">
        <v>143</v>
      </c>
    </row>
    <row r="22" spans="1:45" ht="15" x14ac:dyDescent="0.25">
      <c r="A22" s="11" t="s">
        <v>90</v>
      </c>
      <c r="B22" s="13">
        <v>54</v>
      </c>
      <c r="C22" s="12" t="s">
        <v>34</v>
      </c>
      <c r="D22" s="32" t="s">
        <v>110</v>
      </c>
      <c r="E22" s="32"/>
      <c r="F22" s="32"/>
      <c r="G22" s="33" t="s">
        <v>117</v>
      </c>
      <c r="H22" s="33"/>
      <c r="I22" s="12" t="s">
        <v>38</v>
      </c>
      <c r="J22" s="12" t="s">
        <v>40</v>
      </c>
      <c r="K22" s="12" t="s">
        <v>37</v>
      </c>
      <c r="L22" s="15">
        <v>7.44</v>
      </c>
      <c r="M22" s="15">
        <v>49.2</v>
      </c>
      <c r="N22" s="15">
        <v>58.3</v>
      </c>
      <c r="O22" s="15">
        <v>91.9</v>
      </c>
      <c r="P22" s="15">
        <v>58</v>
      </c>
      <c r="Q22" s="15">
        <v>27</v>
      </c>
      <c r="R22" s="15">
        <v>0.35</v>
      </c>
      <c r="S22" s="15">
        <v>44</v>
      </c>
      <c r="T22" s="15">
        <v>0.34</v>
      </c>
      <c r="U22" s="15">
        <v>600</v>
      </c>
      <c r="V22" s="15">
        <v>12.2</v>
      </c>
      <c r="W22" s="51">
        <v>5340</v>
      </c>
      <c r="X22" s="14">
        <v>70.099999999999994</v>
      </c>
      <c r="Y22" s="11">
        <f t="shared" si="2"/>
        <v>3743.3399999999992</v>
      </c>
      <c r="Z22" s="49" t="s">
        <v>143</v>
      </c>
      <c r="AA22" s="11" t="s">
        <v>143</v>
      </c>
      <c r="AB22" s="40">
        <v>4.3099999999999996</v>
      </c>
      <c r="AC22" s="40">
        <v>0.97</v>
      </c>
      <c r="AD22" s="15">
        <v>529</v>
      </c>
      <c r="AE22" s="40">
        <v>12</v>
      </c>
      <c r="AF22" s="15">
        <v>213</v>
      </c>
      <c r="AG22" s="15" t="s">
        <v>42</v>
      </c>
      <c r="AH22" s="15">
        <v>24</v>
      </c>
      <c r="AI22" s="15">
        <v>122</v>
      </c>
      <c r="AJ22" s="15" t="s">
        <v>143</v>
      </c>
      <c r="AK22" s="15" t="s">
        <v>42</v>
      </c>
      <c r="AL22" s="15" t="s">
        <v>42</v>
      </c>
      <c r="AM22" s="51">
        <v>2</v>
      </c>
      <c r="AN22" s="14" t="s">
        <v>43</v>
      </c>
      <c r="AO22" s="14" t="s">
        <v>42</v>
      </c>
      <c r="AP22" s="14" t="s">
        <v>43</v>
      </c>
      <c r="AQ22" s="14" t="s">
        <v>43</v>
      </c>
      <c r="AR22" s="14" t="s">
        <v>43</v>
      </c>
      <c r="AS22" s="16" t="s">
        <v>124</v>
      </c>
    </row>
    <row r="23" spans="1:45" ht="15" x14ac:dyDescent="0.25">
      <c r="A23" s="11" t="s">
        <v>91</v>
      </c>
      <c r="B23" s="13">
        <v>55</v>
      </c>
      <c r="C23" s="12" t="s">
        <v>33</v>
      </c>
      <c r="D23" s="32" t="s">
        <v>110</v>
      </c>
      <c r="E23" s="32"/>
      <c r="F23" s="32"/>
      <c r="G23" s="33" t="s">
        <v>117</v>
      </c>
      <c r="H23" s="33"/>
      <c r="I23" s="12" t="s">
        <v>38</v>
      </c>
      <c r="J23" s="12" t="s">
        <v>40</v>
      </c>
      <c r="K23" s="20">
        <v>5</v>
      </c>
      <c r="L23" s="38">
        <v>7.41</v>
      </c>
      <c r="M23" s="38">
        <v>36.200000000000003</v>
      </c>
      <c r="N23" s="38">
        <v>191</v>
      </c>
      <c r="O23" s="38">
        <v>99.3</v>
      </c>
      <c r="P23" s="20">
        <v>60</v>
      </c>
      <c r="Q23" s="20">
        <v>29</v>
      </c>
      <c r="R23" s="38">
        <v>0.59</v>
      </c>
      <c r="S23" s="20">
        <v>116</v>
      </c>
      <c r="T23" s="38">
        <v>1.0900000000000001</v>
      </c>
      <c r="U23" s="20">
        <v>960</v>
      </c>
      <c r="V23" s="38">
        <v>12.3</v>
      </c>
      <c r="W23" s="52">
        <v>3130</v>
      </c>
      <c r="X23" s="49" t="s">
        <v>143</v>
      </c>
      <c r="Y23" s="11" t="s">
        <v>143</v>
      </c>
      <c r="Z23" s="49" t="s">
        <v>143</v>
      </c>
      <c r="AA23" s="11" t="s">
        <v>143</v>
      </c>
      <c r="AB23" s="49" t="s">
        <v>143</v>
      </c>
      <c r="AC23" s="49" t="s">
        <v>143</v>
      </c>
      <c r="AD23" s="20">
        <v>547</v>
      </c>
      <c r="AE23" s="38">
        <v>16</v>
      </c>
      <c r="AF23" s="14">
        <v>130</v>
      </c>
      <c r="AG23" s="15" t="s">
        <v>42</v>
      </c>
      <c r="AH23" s="20">
        <v>36</v>
      </c>
      <c r="AI23" s="20">
        <v>110</v>
      </c>
      <c r="AJ23" s="20">
        <v>70</v>
      </c>
      <c r="AK23" s="49" t="s">
        <v>143</v>
      </c>
      <c r="AL23" s="49" t="s">
        <v>143</v>
      </c>
      <c r="AM23" s="11" t="s">
        <v>143</v>
      </c>
      <c r="AN23" s="14" t="s">
        <v>43</v>
      </c>
      <c r="AO23" s="14" t="s">
        <v>43</v>
      </c>
      <c r="AP23" s="14" t="s">
        <v>43</v>
      </c>
      <c r="AQ23" s="14" t="s">
        <v>43</v>
      </c>
      <c r="AR23" s="14" t="s">
        <v>43</v>
      </c>
      <c r="AS23" s="22" t="s">
        <v>143</v>
      </c>
    </row>
    <row r="24" spans="1:45" ht="15" x14ac:dyDescent="0.25">
      <c r="A24" s="11" t="s">
        <v>92</v>
      </c>
      <c r="B24" s="13">
        <v>53</v>
      </c>
      <c r="C24" s="12" t="s">
        <v>33</v>
      </c>
      <c r="D24" s="32" t="s">
        <v>110</v>
      </c>
      <c r="E24" s="32"/>
      <c r="F24" s="32"/>
      <c r="G24" s="33" t="s">
        <v>117</v>
      </c>
      <c r="H24" s="33" t="s">
        <v>117</v>
      </c>
      <c r="I24" s="12" t="s">
        <v>38</v>
      </c>
      <c r="J24" s="12" t="s">
        <v>40</v>
      </c>
      <c r="K24" s="20">
        <v>5</v>
      </c>
      <c r="L24" s="14">
        <v>7.45</v>
      </c>
      <c r="M24" s="14">
        <v>45.7</v>
      </c>
      <c r="N24" s="14">
        <v>64.5</v>
      </c>
      <c r="O24" s="14">
        <v>94</v>
      </c>
      <c r="P24" s="14">
        <v>64</v>
      </c>
      <c r="Q24" s="14">
        <v>32</v>
      </c>
      <c r="R24" s="14">
        <v>0.69</v>
      </c>
      <c r="S24" s="14">
        <v>50</v>
      </c>
      <c r="T24" s="14">
        <v>0.8</v>
      </c>
      <c r="U24" s="14">
        <v>1540</v>
      </c>
      <c r="V24" s="14">
        <v>12.8</v>
      </c>
      <c r="W24" s="41">
        <v>5370</v>
      </c>
      <c r="X24" s="14">
        <v>74.5</v>
      </c>
      <c r="Y24" s="11">
        <f t="shared" si="2"/>
        <v>4000.65</v>
      </c>
      <c r="Z24" s="49" t="s">
        <v>143</v>
      </c>
      <c r="AA24" s="11" t="s">
        <v>143</v>
      </c>
      <c r="AB24" s="57">
        <v>4.29</v>
      </c>
      <c r="AC24" s="57">
        <v>1.0900000000000001</v>
      </c>
      <c r="AD24" s="20">
        <v>673</v>
      </c>
      <c r="AE24" s="38">
        <v>8</v>
      </c>
      <c r="AF24" s="14">
        <v>269</v>
      </c>
      <c r="AG24" s="14" t="s">
        <v>43</v>
      </c>
      <c r="AH24" s="20">
        <v>18</v>
      </c>
      <c r="AI24" s="20">
        <v>140</v>
      </c>
      <c r="AJ24" s="20">
        <v>84</v>
      </c>
      <c r="AK24" s="49" t="s">
        <v>143</v>
      </c>
      <c r="AL24" s="49" t="s">
        <v>143</v>
      </c>
      <c r="AM24" s="11">
        <v>2</v>
      </c>
      <c r="AN24" s="14" t="s">
        <v>42</v>
      </c>
      <c r="AO24" s="14" t="s">
        <v>42</v>
      </c>
      <c r="AP24" s="14" t="s">
        <v>43</v>
      </c>
      <c r="AQ24" s="14" t="s">
        <v>43</v>
      </c>
      <c r="AR24" s="14" t="s">
        <v>43</v>
      </c>
      <c r="AS24" s="22" t="s">
        <v>147</v>
      </c>
    </row>
    <row r="25" spans="1:45" ht="15" x14ac:dyDescent="0.25">
      <c r="A25" s="11" t="s">
        <v>93</v>
      </c>
      <c r="B25" s="13">
        <v>57</v>
      </c>
      <c r="C25" s="12" t="s">
        <v>33</v>
      </c>
      <c r="D25" s="32" t="s">
        <v>110</v>
      </c>
      <c r="E25" s="32"/>
      <c r="F25" s="32"/>
      <c r="G25" s="33" t="s">
        <v>117</v>
      </c>
      <c r="H25" s="33"/>
      <c r="I25" s="12" t="s">
        <v>38</v>
      </c>
      <c r="J25" s="12" t="s">
        <v>40</v>
      </c>
      <c r="K25" s="20">
        <v>6</v>
      </c>
      <c r="L25" s="14">
        <v>7.45</v>
      </c>
      <c r="M25" s="14">
        <v>33.6</v>
      </c>
      <c r="N25" s="14">
        <v>69.099999999999994</v>
      </c>
      <c r="O25" s="14">
        <v>94.4</v>
      </c>
      <c r="P25" s="14">
        <v>230</v>
      </c>
      <c r="Q25" s="14" t="s">
        <v>143</v>
      </c>
      <c r="R25" s="14" t="s">
        <v>143</v>
      </c>
      <c r="S25" s="14" t="s">
        <v>143</v>
      </c>
      <c r="T25" s="14" t="s">
        <v>143</v>
      </c>
      <c r="U25" s="14" t="s">
        <v>143</v>
      </c>
      <c r="V25" s="14">
        <v>15.2</v>
      </c>
      <c r="W25" s="41">
        <v>5690</v>
      </c>
      <c r="X25" s="14">
        <v>73.7</v>
      </c>
      <c r="Y25" s="11">
        <f t="shared" si="2"/>
        <v>4193.53</v>
      </c>
      <c r="Z25" s="38">
        <v>20.76</v>
      </c>
      <c r="AA25" s="11">
        <f>(W25*Z25)/100</f>
        <v>1181.2440000000001</v>
      </c>
      <c r="AB25" s="57">
        <v>5.08</v>
      </c>
      <c r="AC25" s="49" t="s">
        <v>143</v>
      </c>
      <c r="AD25" s="20">
        <v>851</v>
      </c>
      <c r="AE25" s="38">
        <v>6</v>
      </c>
      <c r="AF25" s="14">
        <v>157</v>
      </c>
      <c r="AG25" s="15" t="s">
        <v>42</v>
      </c>
      <c r="AH25" s="20">
        <v>28</v>
      </c>
      <c r="AI25" s="20">
        <v>110</v>
      </c>
      <c r="AJ25" s="20">
        <v>93</v>
      </c>
      <c r="AK25" s="49" t="s">
        <v>143</v>
      </c>
      <c r="AL25" s="49" t="s">
        <v>143</v>
      </c>
      <c r="AM25" s="11">
        <v>2</v>
      </c>
      <c r="AN25" s="14" t="s">
        <v>43</v>
      </c>
      <c r="AO25" s="14" t="s">
        <v>43</v>
      </c>
      <c r="AP25" s="14" t="s">
        <v>43</v>
      </c>
      <c r="AQ25" s="14" t="s">
        <v>43</v>
      </c>
      <c r="AR25" s="14" t="s">
        <v>43</v>
      </c>
      <c r="AS25" s="22" t="s">
        <v>143</v>
      </c>
    </row>
    <row r="26" spans="1:45" ht="15" x14ac:dyDescent="0.25">
      <c r="A26" s="11" t="s">
        <v>94</v>
      </c>
      <c r="B26" s="13">
        <v>39</v>
      </c>
      <c r="C26" s="12" t="s">
        <v>33</v>
      </c>
      <c r="D26" s="32" t="s">
        <v>110</v>
      </c>
      <c r="E26" s="32"/>
      <c r="F26" s="32"/>
      <c r="G26" s="33" t="s">
        <v>117</v>
      </c>
      <c r="H26" s="33" t="s">
        <v>117</v>
      </c>
      <c r="I26" s="12" t="s">
        <v>38</v>
      </c>
      <c r="J26" s="12" t="s">
        <v>40</v>
      </c>
      <c r="K26" s="12">
        <v>0</v>
      </c>
      <c r="L26" s="38">
        <v>7.44</v>
      </c>
      <c r="M26" s="38">
        <v>38.6</v>
      </c>
      <c r="N26" s="38">
        <v>58.2</v>
      </c>
      <c r="O26" s="38">
        <v>91.6</v>
      </c>
      <c r="P26" s="20">
        <v>97</v>
      </c>
      <c r="Q26" s="20">
        <v>21</v>
      </c>
      <c r="R26" s="37" t="s">
        <v>143</v>
      </c>
      <c r="S26" s="20">
        <v>397</v>
      </c>
      <c r="T26" s="38">
        <v>1.25</v>
      </c>
      <c r="U26" s="20">
        <v>460</v>
      </c>
      <c r="V26" s="38">
        <v>12.9</v>
      </c>
      <c r="W26" s="52">
        <v>5650</v>
      </c>
      <c r="X26" s="38">
        <v>72.8</v>
      </c>
      <c r="Y26" s="52">
        <v>4113</v>
      </c>
      <c r="Z26" s="38">
        <f>(AA26/W26)*100</f>
        <v>21.504424778761059</v>
      </c>
      <c r="AA26" s="52">
        <v>1215</v>
      </c>
      <c r="AB26" s="57">
        <v>5</v>
      </c>
      <c r="AC26" s="49" t="s">
        <v>143</v>
      </c>
      <c r="AD26" s="20">
        <v>595</v>
      </c>
      <c r="AE26" s="38">
        <v>14</v>
      </c>
      <c r="AF26" s="14">
        <v>182</v>
      </c>
      <c r="AG26" s="15" t="s">
        <v>42</v>
      </c>
      <c r="AH26" s="20">
        <v>36</v>
      </c>
      <c r="AI26" s="20">
        <v>120</v>
      </c>
      <c r="AJ26" s="20">
        <v>93</v>
      </c>
      <c r="AK26" s="49" t="s">
        <v>143</v>
      </c>
      <c r="AL26" s="49" t="s">
        <v>143</v>
      </c>
      <c r="AM26" s="11">
        <v>5</v>
      </c>
      <c r="AN26" s="20" t="s">
        <v>143</v>
      </c>
      <c r="AO26" s="20" t="s">
        <v>143</v>
      </c>
      <c r="AP26" s="20" t="s">
        <v>143</v>
      </c>
      <c r="AQ26" s="20" t="s">
        <v>143</v>
      </c>
      <c r="AR26" s="20" t="s">
        <v>143</v>
      </c>
      <c r="AS26" s="22" t="s">
        <v>127</v>
      </c>
    </row>
    <row r="27" spans="1:45" ht="15" x14ac:dyDescent="0.25">
      <c r="A27" s="11" t="s">
        <v>95</v>
      </c>
      <c r="B27" s="13">
        <v>52</v>
      </c>
      <c r="C27" s="12" t="s">
        <v>34</v>
      </c>
      <c r="D27" s="32" t="s">
        <v>110</v>
      </c>
      <c r="E27" s="32"/>
      <c r="F27" s="32"/>
      <c r="G27" s="33" t="s">
        <v>117</v>
      </c>
      <c r="H27" s="33" t="s">
        <v>117</v>
      </c>
      <c r="I27" s="12" t="s">
        <v>38</v>
      </c>
      <c r="J27" s="12" t="s">
        <v>40</v>
      </c>
      <c r="K27" s="12" t="s">
        <v>37</v>
      </c>
      <c r="L27" s="38">
        <v>7.48</v>
      </c>
      <c r="M27" s="38">
        <v>38.799999999999997</v>
      </c>
      <c r="N27" s="38">
        <v>114</v>
      </c>
      <c r="O27" s="38">
        <v>98</v>
      </c>
      <c r="P27" s="20">
        <v>114</v>
      </c>
      <c r="Q27" s="20">
        <v>15</v>
      </c>
      <c r="R27" s="38">
        <v>0.53</v>
      </c>
      <c r="S27" s="20">
        <v>48</v>
      </c>
      <c r="T27" s="38">
        <v>0.49</v>
      </c>
      <c r="U27" s="20">
        <v>1230</v>
      </c>
      <c r="V27" s="38">
        <v>9.4</v>
      </c>
      <c r="W27" s="52">
        <v>9250</v>
      </c>
      <c r="X27" s="38">
        <v>77.400000000000006</v>
      </c>
      <c r="Y27" s="52">
        <v>7160</v>
      </c>
      <c r="Z27" s="38">
        <f>(AA27/W27)*100</f>
        <v>19.697297297297297</v>
      </c>
      <c r="AA27" s="52">
        <v>1822</v>
      </c>
      <c r="AB27" s="57">
        <v>3.27</v>
      </c>
      <c r="AC27" s="57">
        <v>1</v>
      </c>
      <c r="AD27" s="20">
        <v>703</v>
      </c>
      <c r="AE27" s="38">
        <v>22</v>
      </c>
      <c r="AF27" s="14">
        <v>291</v>
      </c>
      <c r="AG27" s="15" t="s">
        <v>42</v>
      </c>
      <c r="AH27" s="20">
        <v>22</v>
      </c>
      <c r="AI27" s="20">
        <v>140</v>
      </c>
      <c r="AJ27" s="20">
        <v>90</v>
      </c>
      <c r="AK27" s="49" t="s">
        <v>143</v>
      </c>
      <c r="AL27" s="49" t="s">
        <v>143</v>
      </c>
      <c r="AM27" s="11">
        <v>2</v>
      </c>
      <c r="AN27" s="14" t="s">
        <v>43</v>
      </c>
      <c r="AO27" s="14" t="s">
        <v>43</v>
      </c>
      <c r="AP27" s="14" t="s">
        <v>42</v>
      </c>
      <c r="AQ27" s="14" t="s">
        <v>43</v>
      </c>
      <c r="AR27" s="14" t="s">
        <v>43</v>
      </c>
      <c r="AS27" s="22" t="s">
        <v>127</v>
      </c>
    </row>
    <row r="28" spans="1:45" ht="15" x14ac:dyDescent="0.25">
      <c r="A28" s="11" t="s">
        <v>96</v>
      </c>
      <c r="B28" s="13">
        <v>58</v>
      </c>
      <c r="C28" s="12" t="s">
        <v>34</v>
      </c>
      <c r="D28" s="32" t="s">
        <v>110</v>
      </c>
      <c r="E28" s="32"/>
      <c r="F28" s="32"/>
      <c r="G28" s="33" t="s">
        <v>117</v>
      </c>
      <c r="H28" s="33"/>
      <c r="I28" s="12" t="s">
        <v>38</v>
      </c>
      <c r="J28" s="12" t="s">
        <v>40</v>
      </c>
      <c r="K28" s="20">
        <v>2</v>
      </c>
      <c r="L28" s="38">
        <v>7.49</v>
      </c>
      <c r="M28" s="38">
        <v>42.5</v>
      </c>
      <c r="N28" s="38">
        <v>60.6</v>
      </c>
      <c r="O28" s="38">
        <v>93.5</v>
      </c>
      <c r="P28" s="20">
        <v>61</v>
      </c>
      <c r="Q28" s="20">
        <v>35</v>
      </c>
      <c r="R28" s="38">
        <v>0.64</v>
      </c>
      <c r="S28" s="20">
        <v>181</v>
      </c>
      <c r="T28" s="38">
        <v>0.75</v>
      </c>
      <c r="U28" s="20">
        <v>1090</v>
      </c>
      <c r="V28" s="38">
        <v>11.5</v>
      </c>
      <c r="W28" s="52">
        <v>7510</v>
      </c>
      <c r="X28" s="38">
        <v>78.099999999999994</v>
      </c>
      <c r="Y28" s="52">
        <v>5865</v>
      </c>
      <c r="Z28" s="38">
        <f>(AA28/W28)*100</f>
        <v>18.881491344873503</v>
      </c>
      <c r="AA28" s="52">
        <v>1418</v>
      </c>
      <c r="AB28" s="14">
        <v>3.86</v>
      </c>
      <c r="AC28" s="57">
        <v>1.1200000000000001</v>
      </c>
      <c r="AD28" s="20">
        <v>626</v>
      </c>
      <c r="AE28" s="38">
        <v>21</v>
      </c>
      <c r="AF28" s="52">
        <v>233</v>
      </c>
      <c r="AG28" s="15" t="s">
        <v>42</v>
      </c>
      <c r="AH28" s="15">
        <v>24</v>
      </c>
      <c r="AI28" s="15">
        <v>128</v>
      </c>
      <c r="AJ28" s="15">
        <v>91</v>
      </c>
      <c r="AK28" s="15" t="s">
        <v>42</v>
      </c>
      <c r="AL28" s="49" t="s">
        <v>143</v>
      </c>
      <c r="AM28" s="11">
        <v>4</v>
      </c>
      <c r="AN28" s="14" t="s">
        <v>43</v>
      </c>
      <c r="AO28" s="14" t="s">
        <v>43</v>
      </c>
      <c r="AP28" s="14" t="s">
        <v>43</v>
      </c>
      <c r="AQ28" s="14" t="s">
        <v>43</v>
      </c>
      <c r="AR28" s="14" t="s">
        <v>43</v>
      </c>
      <c r="AS28" s="16" t="s">
        <v>126</v>
      </c>
    </row>
    <row r="29" spans="1:45" ht="15" x14ac:dyDescent="0.25">
      <c r="A29" s="11" t="s">
        <v>97</v>
      </c>
      <c r="B29" s="13">
        <v>57</v>
      </c>
      <c r="C29" s="14" t="s">
        <v>33</v>
      </c>
      <c r="D29" s="32" t="s">
        <v>110</v>
      </c>
      <c r="E29" s="33" t="s">
        <v>117</v>
      </c>
      <c r="F29" s="32"/>
      <c r="G29" s="33"/>
      <c r="H29" s="33"/>
      <c r="I29" s="12" t="s">
        <v>38</v>
      </c>
      <c r="J29" s="12" t="s">
        <v>40</v>
      </c>
      <c r="K29" s="20">
        <v>2</v>
      </c>
      <c r="L29" s="38">
        <v>7.52</v>
      </c>
      <c r="M29" s="38">
        <v>33.700000000000003</v>
      </c>
      <c r="N29" s="38">
        <v>73.599999999999994</v>
      </c>
      <c r="O29" s="38">
        <v>96.7</v>
      </c>
      <c r="P29" s="20">
        <v>182</v>
      </c>
      <c r="Q29" s="20">
        <v>28</v>
      </c>
      <c r="R29" s="38">
        <v>0.55000000000000004</v>
      </c>
      <c r="S29" s="20">
        <v>224</v>
      </c>
      <c r="T29" s="38">
        <v>0.93</v>
      </c>
      <c r="U29" s="20">
        <v>1010</v>
      </c>
      <c r="V29" s="38">
        <v>13.9</v>
      </c>
      <c r="W29" s="52">
        <v>5180</v>
      </c>
      <c r="X29" s="38">
        <v>85</v>
      </c>
      <c r="Y29" s="52">
        <v>4403</v>
      </c>
      <c r="Z29" s="38">
        <v>9.8000000000000007</v>
      </c>
      <c r="AA29" s="52">
        <v>500</v>
      </c>
      <c r="AB29" s="57">
        <v>4.59</v>
      </c>
      <c r="AC29" s="57">
        <v>1</v>
      </c>
      <c r="AD29" s="20">
        <v>521</v>
      </c>
      <c r="AE29" s="38">
        <v>5</v>
      </c>
      <c r="AF29" s="52">
        <v>220</v>
      </c>
      <c r="AG29" s="15" t="s">
        <v>42</v>
      </c>
      <c r="AH29" s="20">
        <v>20</v>
      </c>
      <c r="AI29" s="20">
        <v>128</v>
      </c>
      <c r="AJ29" s="20">
        <v>76</v>
      </c>
      <c r="AK29" s="49" t="s">
        <v>143</v>
      </c>
      <c r="AL29" s="49" t="s">
        <v>143</v>
      </c>
      <c r="AM29" s="11">
        <v>2</v>
      </c>
      <c r="AN29" s="14" t="s">
        <v>43</v>
      </c>
      <c r="AO29" s="14" t="s">
        <v>43</v>
      </c>
      <c r="AP29" s="14" t="s">
        <v>43</v>
      </c>
      <c r="AQ29" s="14" t="s">
        <v>43</v>
      </c>
      <c r="AR29" s="14" t="s">
        <v>43</v>
      </c>
      <c r="AS29" s="22" t="s">
        <v>148</v>
      </c>
    </row>
    <row r="30" spans="1:45" ht="15" x14ac:dyDescent="0.25">
      <c r="A30" s="11" t="s">
        <v>98</v>
      </c>
      <c r="B30" s="13">
        <v>34</v>
      </c>
      <c r="C30" s="12" t="s">
        <v>33</v>
      </c>
      <c r="D30" s="32" t="s">
        <v>110</v>
      </c>
      <c r="E30" s="32"/>
      <c r="F30" s="32"/>
      <c r="G30" s="33" t="s">
        <v>117</v>
      </c>
      <c r="H30" s="33" t="s">
        <v>117</v>
      </c>
      <c r="I30" s="12" t="s">
        <v>38</v>
      </c>
      <c r="J30" s="12" t="s">
        <v>40</v>
      </c>
      <c r="K30" s="20">
        <v>2</v>
      </c>
      <c r="L30" s="38">
        <v>7.44</v>
      </c>
      <c r="M30" s="38">
        <v>40.9</v>
      </c>
      <c r="N30" s="38">
        <v>67.7</v>
      </c>
      <c r="O30" s="38">
        <v>94</v>
      </c>
      <c r="P30" s="20">
        <v>85</v>
      </c>
      <c r="Q30" s="14">
        <v>29</v>
      </c>
      <c r="R30" s="14" t="s">
        <v>143</v>
      </c>
      <c r="S30" s="14">
        <v>55</v>
      </c>
      <c r="T30" s="14">
        <v>0.92</v>
      </c>
      <c r="U30" s="14" t="s">
        <v>143</v>
      </c>
      <c r="V30" s="14">
        <v>13.9</v>
      </c>
      <c r="W30" s="41">
        <v>11180</v>
      </c>
      <c r="X30" s="14">
        <v>86.4</v>
      </c>
      <c r="Y30" s="11">
        <f t="shared" ref="Y30" si="3">(W30*X30)/100</f>
        <v>9659.52</v>
      </c>
      <c r="Z30" s="38">
        <v>8.3000000000000007</v>
      </c>
      <c r="AA30" s="11">
        <f>(W30*Z30)/100</f>
        <v>927.94000000000017</v>
      </c>
      <c r="AB30" s="57">
        <v>4.99</v>
      </c>
      <c r="AC30" s="49" t="s">
        <v>143</v>
      </c>
      <c r="AD30" s="20">
        <v>692</v>
      </c>
      <c r="AE30" s="38">
        <v>26</v>
      </c>
      <c r="AF30" s="52">
        <v>348</v>
      </c>
      <c r="AG30" s="15" t="s">
        <v>42</v>
      </c>
      <c r="AH30" s="20">
        <v>30</v>
      </c>
      <c r="AI30" s="20">
        <v>130</v>
      </c>
      <c r="AJ30" s="20">
        <v>80</v>
      </c>
      <c r="AK30" s="49" t="s">
        <v>143</v>
      </c>
      <c r="AL30" s="49" t="s">
        <v>143</v>
      </c>
      <c r="AM30" s="11" t="s">
        <v>143</v>
      </c>
      <c r="AN30" s="14" t="s">
        <v>43</v>
      </c>
      <c r="AO30" s="14" t="s">
        <v>43</v>
      </c>
      <c r="AP30" s="14" t="s">
        <v>43</v>
      </c>
      <c r="AQ30" s="14" t="s">
        <v>43</v>
      </c>
      <c r="AR30" s="14" t="s">
        <v>43</v>
      </c>
      <c r="AS30" s="22" t="s">
        <v>143</v>
      </c>
    </row>
    <row r="31" spans="1:45" ht="15" x14ac:dyDescent="0.25">
      <c r="A31" s="11" t="s">
        <v>99</v>
      </c>
      <c r="B31" s="13">
        <v>39</v>
      </c>
      <c r="C31" s="14" t="s">
        <v>34</v>
      </c>
      <c r="D31" s="32" t="s">
        <v>110</v>
      </c>
      <c r="E31" s="33" t="s">
        <v>117</v>
      </c>
      <c r="F31" s="32"/>
      <c r="G31" s="33"/>
      <c r="H31" s="33"/>
      <c r="I31" s="12" t="s">
        <v>38</v>
      </c>
      <c r="J31" s="14" t="s">
        <v>40</v>
      </c>
      <c r="K31" s="20">
        <v>0</v>
      </c>
      <c r="L31" s="14">
        <v>7.44</v>
      </c>
      <c r="M31" s="14">
        <v>30.9</v>
      </c>
      <c r="N31" s="14">
        <v>70.8</v>
      </c>
      <c r="O31" s="14">
        <v>93.4</v>
      </c>
      <c r="P31" s="14">
        <v>140</v>
      </c>
      <c r="Q31" s="14">
        <v>47</v>
      </c>
      <c r="R31" s="14">
        <v>0.44</v>
      </c>
      <c r="S31" s="14" t="s">
        <v>143</v>
      </c>
      <c r="T31" s="14">
        <v>0.59</v>
      </c>
      <c r="U31" s="14">
        <v>2300</v>
      </c>
      <c r="V31" s="14">
        <v>13.5</v>
      </c>
      <c r="W31" s="41">
        <v>4800</v>
      </c>
      <c r="X31" s="14">
        <v>74.099999999999994</v>
      </c>
      <c r="Y31" s="41">
        <v>3557</v>
      </c>
      <c r="Z31" s="14">
        <v>19.7</v>
      </c>
      <c r="AA31" s="41">
        <v>950</v>
      </c>
      <c r="AB31" s="15">
        <v>4.6900000000000004</v>
      </c>
      <c r="AC31" s="15">
        <v>1.0900000000000001</v>
      </c>
      <c r="AD31" s="20">
        <v>571</v>
      </c>
      <c r="AE31" s="38">
        <v>3</v>
      </c>
      <c r="AF31" s="52">
        <v>712</v>
      </c>
      <c r="AG31" s="14" t="s">
        <v>43</v>
      </c>
      <c r="AH31" s="20">
        <v>38</v>
      </c>
      <c r="AI31" s="20">
        <v>135</v>
      </c>
      <c r="AJ31" s="20">
        <v>99</v>
      </c>
      <c r="AK31" s="49" t="s">
        <v>143</v>
      </c>
      <c r="AL31" s="49" t="s">
        <v>143</v>
      </c>
      <c r="AM31" s="11">
        <v>3</v>
      </c>
      <c r="AN31" s="20" t="s">
        <v>143</v>
      </c>
      <c r="AO31" s="20" t="s">
        <v>143</v>
      </c>
      <c r="AP31" s="20" t="s">
        <v>143</v>
      </c>
      <c r="AQ31" s="20" t="s">
        <v>143</v>
      </c>
      <c r="AR31" s="20" t="s">
        <v>143</v>
      </c>
      <c r="AS31" s="22" t="s">
        <v>143</v>
      </c>
    </row>
    <row r="32" spans="1:45" ht="15" x14ac:dyDescent="0.25">
      <c r="A32" s="11" t="s">
        <v>100</v>
      </c>
      <c r="B32" s="13">
        <v>57</v>
      </c>
      <c r="C32" s="14" t="s">
        <v>33</v>
      </c>
      <c r="D32" s="32" t="s">
        <v>110</v>
      </c>
      <c r="E32" s="33" t="s">
        <v>117</v>
      </c>
      <c r="F32" s="32"/>
      <c r="G32" s="33" t="s">
        <v>117</v>
      </c>
      <c r="H32" s="33"/>
      <c r="I32" s="12" t="s">
        <v>38</v>
      </c>
      <c r="J32" s="14" t="s">
        <v>40</v>
      </c>
      <c r="K32" s="20">
        <v>0</v>
      </c>
      <c r="L32" s="38">
        <v>7.52</v>
      </c>
      <c r="M32" s="38">
        <v>29</v>
      </c>
      <c r="N32" s="38">
        <v>58.6</v>
      </c>
      <c r="O32" s="38">
        <v>90.9</v>
      </c>
      <c r="P32" s="20">
        <v>65</v>
      </c>
      <c r="Q32" s="14" t="s">
        <v>170</v>
      </c>
      <c r="R32" s="38">
        <v>0.69</v>
      </c>
      <c r="S32" s="20">
        <v>28</v>
      </c>
      <c r="T32" s="38">
        <v>1.04</v>
      </c>
      <c r="U32" s="20">
        <v>960</v>
      </c>
      <c r="V32" s="38">
        <v>9.6999999999999993</v>
      </c>
      <c r="W32" s="52">
        <v>2400</v>
      </c>
      <c r="X32" s="38">
        <v>75.900000000000006</v>
      </c>
      <c r="Y32" s="52">
        <v>1822</v>
      </c>
      <c r="Z32" s="38">
        <v>19.5</v>
      </c>
      <c r="AA32" s="52">
        <v>460</v>
      </c>
      <c r="AB32" s="57">
        <v>3.05</v>
      </c>
      <c r="AC32" s="57">
        <v>1.54</v>
      </c>
      <c r="AD32" s="20">
        <v>745</v>
      </c>
      <c r="AE32" s="38">
        <v>24</v>
      </c>
      <c r="AF32" s="52">
        <v>105</v>
      </c>
      <c r="AG32" s="14" t="s">
        <v>43</v>
      </c>
      <c r="AH32" s="20">
        <v>27</v>
      </c>
      <c r="AI32" s="20">
        <v>126</v>
      </c>
      <c r="AJ32" s="20">
        <v>62</v>
      </c>
      <c r="AK32" s="49" t="s">
        <v>143</v>
      </c>
      <c r="AL32" s="49" t="s">
        <v>143</v>
      </c>
      <c r="AM32" s="11" t="s">
        <v>143</v>
      </c>
      <c r="AN32" s="14" t="s">
        <v>43</v>
      </c>
      <c r="AO32" s="14" t="s">
        <v>43</v>
      </c>
      <c r="AP32" s="14" t="s">
        <v>42</v>
      </c>
      <c r="AQ32" s="14" t="s">
        <v>43</v>
      </c>
      <c r="AR32" s="14" t="s">
        <v>43</v>
      </c>
      <c r="AS32" s="22" t="s">
        <v>125</v>
      </c>
    </row>
    <row r="33" spans="1:45" ht="15" x14ac:dyDescent="0.25">
      <c r="A33" s="11" t="s">
        <v>74</v>
      </c>
      <c r="B33" s="13">
        <v>57</v>
      </c>
      <c r="C33" s="12" t="s">
        <v>34</v>
      </c>
      <c r="D33" s="32" t="s">
        <v>110</v>
      </c>
      <c r="E33" s="32"/>
      <c r="F33" s="32"/>
      <c r="G33" s="33" t="s">
        <v>117</v>
      </c>
      <c r="H33" s="33"/>
      <c r="I33" s="12" t="s">
        <v>38</v>
      </c>
      <c r="J33" s="14" t="s">
        <v>40</v>
      </c>
      <c r="K33" s="12" t="s">
        <v>37</v>
      </c>
      <c r="L33" s="14">
        <v>7.51</v>
      </c>
      <c r="M33" s="14">
        <v>35.700000000000003</v>
      </c>
      <c r="N33" s="14">
        <v>54.3</v>
      </c>
      <c r="O33" s="14">
        <v>91.2</v>
      </c>
      <c r="P33" s="14">
        <v>140</v>
      </c>
      <c r="Q33" s="14">
        <v>56</v>
      </c>
      <c r="R33" s="14">
        <v>0.34</v>
      </c>
      <c r="S33" s="14">
        <v>131</v>
      </c>
      <c r="T33" s="14">
        <v>0.64</v>
      </c>
      <c r="U33" s="14">
        <v>430</v>
      </c>
      <c r="V33" s="14">
        <v>13</v>
      </c>
      <c r="W33" s="41">
        <v>5270</v>
      </c>
      <c r="X33" s="14">
        <v>76.5</v>
      </c>
      <c r="Y33" s="41">
        <v>4030</v>
      </c>
      <c r="Z33" s="14">
        <v>17.600000000000001</v>
      </c>
      <c r="AA33" s="41">
        <v>930</v>
      </c>
      <c r="AB33" s="57">
        <v>4.08</v>
      </c>
      <c r="AC33" s="57">
        <v>0.99</v>
      </c>
      <c r="AD33" s="20">
        <v>698</v>
      </c>
      <c r="AE33" s="38">
        <v>6</v>
      </c>
      <c r="AF33" s="52">
        <v>208</v>
      </c>
      <c r="AG33" s="14" t="s">
        <v>43</v>
      </c>
      <c r="AH33" s="20">
        <v>14</v>
      </c>
      <c r="AI33" s="20">
        <v>110</v>
      </c>
      <c r="AJ33" s="20">
        <v>72</v>
      </c>
      <c r="AK33" s="49" t="s">
        <v>143</v>
      </c>
      <c r="AL33" s="49" t="s">
        <v>143</v>
      </c>
      <c r="AM33" s="11" t="s">
        <v>143</v>
      </c>
      <c r="AN33" s="14" t="s">
        <v>43</v>
      </c>
      <c r="AO33" s="14" t="s">
        <v>43</v>
      </c>
      <c r="AP33" s="14" t="s">
        <v>43</v>
      </c>
      <c r="AQ33" s="14" t="s">
        <v>43</v>
      </c>
      <c r="AR33" s="14" t="s">
        <v>43</v>
      </c>
      <c r="AS33" s="22" t="s">
        <v>149</v>
      </c>
    </row>
    <row r="34" spans="1:45" ht="15" x14ac:dyDescent="0.25">
      <c r="A34" s="11" t="s">
        <v>107</v>
      </c>
      <c r="B34" s="13">
        <v>49</v>
      </c>
      <c r="C34" s="12" t="s">
        <v>34</v>
      </c>
      <c r="D34" s="32" t="s">
        <v>110</v>
      </c>
      <c r="E34" s="33" t="s">
        <v>117</v>
      </c>
      <c r="F34" s="32"/>
      <c r="G34" s="33" t="s">
        <v>117</v>
      </c>
      <c r="H34" s="33"/>
      <c r="I34" s="12" t="s">
        <v>38</v>
      </c>
      <c r="J34" s="14" t="s">
        <v>40</v>
      </c>
      <c r="K34" s="12" t="s">
        <v>37</v>
      </c>
      <c r="L34" s="38">
        <v>7.43</v>
      </c>
      <c r="M34" s="38">
        <v>35.4</v>
      </c>
      <c r="N34" s="38">
        <v>70.7</v>
      </c>
      <c r="O34" s="38">
        <v>95.7</v>
      </c>
      <c r="P34" s="20">
        <v>337</v>
      </c>
      <c r="Q34" s="14" t="s">
        <v>171</v>
      </c>
      <c r="R34" s="38">
        <v>0.44</v>
      </c>
      <c r="S34" s="20">
        <v>41</v>
      </c>
      <c r="T34" s="37">
        <v>0.8</v>
      </c>
      <c r="U34" s="20">
        <v>1170</v>
      </c>
      <c r="V34" s="38">
        <v>9.1999999999999993</v>
      </c>
      <c r="W34" s="52">
        <v>3540</v>
      </c>
      <c r="X34" s="38">
        <v>78.900000000000006</v>
      </c>
      <c r="Y34" s="52">
        <v>2593</v>
      </c>
      <c r="Z34" s="38">
        <f t="shared" ref="Z34:Z35" si="4">(AA34/W34)*100</f>
        <v>21.101694915254239</v>
      </c>
      <c r="AA34" s="52">
        <v>747</v>
      </c>
      <c r="AB34" s="49" t="s">
        <v>143</v>
      </c>
      <c r="AC34" s="49" t="s">
        <v>143</v>
      </c>
      <c r="AD34" s="20">
        <v>473</v>
      </c>
      <c r="AE34" s="38">
        <v>2</v>
      </c>
      <c r="AF34" s="52">
        <v>104</v>
      </c>
      <c r="AG34" s="14" t="s">
        <v>42</v>
      </c>
      <c r="AH34" s="20">
        <v>16</v>
      </c>
      <c r="AI34" s="20">
        <v>115</v>
      </c>
      <c r="AJ34" s="20">
        <v>87</v>
      </c>
      <c r="AK34" s="49" t="s">
        <v>143</v>
      </c>
      <c r="AL34" s="49" t="s">
        <v>143</v>
      </c>
      <c r="AM34" s="11">
        <v>3</v>
      </c>
      <c r="AN34" s="14" t="s">
        <v>43</v>
      </c>
      <c r="AO34" s="14" t="s">
        <v>43</v>
      </c>
      <c r="AP34" s="14" t="s">
        <v>43</v>
      </c>
      <c r="AQ34" s="14" t="s">
        <v>43</v>
      </c>
      <c r="AR34" s="14" t="s">
        <v>42</v>
      </c>
      <c r="AS34" s="22" t="s">
        <v>143</v>
      </c>
    </row>
    <row r="35" spans="1:45" ht="15" x14ac:dyDescent="0.25">
      <c r="A35" s="11" t="s">
        <v>101</v>
      </c>
      <c r="B35" s="13">
        <v>52</v>
      </c>
      <c r="C35" s="12" t="s">
        <v>33</v>
      </c>
      <c r="D35" s="32" t="s">
        <v>110</v>
      </c>
      <c r="E35" s="32"/>
      <c r="F35" s="32"/>
      <c r="G35" s="33" t="s">
        <v>117</v>
      </c>
      <c r="H35" s="33"/>
      <c r="I35" s="12" t="s">
        <v>38</v>
      </c>
      <c r="J35" s="14" t="s">
        <v>40</v>
      </c>
      <c r="K35" s="14">
        <v>7</v>
      </c>
      <c r="L35" s="37">
        <v>7.37</v>
      </c>
      <c r="M35" s="37">
        <v>36</v>
      </c>
      <c r="N35" s="37">
        <v>50</v>
      </c>
      <c r="O35" s="37">
        <v>82</v>
      </c>
      <c r="P35" s="14">
        <v>56</v>
      </c>
      <c r="Q35" s="14">
        <v>18</v>
      </c>
      <c r="R35" s="37" t="s">
        <v>143</v>
      </c>
      <c r="S35" s="14">
        <v>180</v>
      </c>
      <c r="T35" s="39" t="s">
        <v>162</v>
      </c>
      <c r="U35" s="14">
        <v>1900</v>
      </c>
      <c r="V35" s="37">
        <v>9.9</v>
      </c>
      <c r="W35" s="41">
        <v>11230</v>
      </c>
      <c r="X35" s="37">
        <v>80.900000000000006</v>
      </c>
      <c r="Y35" s="41">
        <v>9085</v>
      </c>
      <c r="Z35" s="38">
        <f t="shared" si="4"/>
        <v>9.7061442564559215</v>
      </c>
      <c r="AA35" s="41">
        <v>1090</v>
      </c>
      <c r="AB35" s="49" t="s">
        <v>143</v>
      </c>
      <c r="AC35" s="49" t="s">
        <v>143</v>
      </c>
      <c r="AD35" s="14">
        <v>712</v>
      </c>
      <c r="AE35" s="37">
        <v>22</v>
      </c>
      <c r="AF35" s="41">
        <v>215</v>
      </c>
      <c r="AG35" s="14" t="s">
        <v>43</v>
      </c>
      <c r="AH35" s="14">
        <v>20</v>
      </c>
      <c r="AI35" s="14">
        <v>135</v>
      </c>
      <c r="AJ35" s="14">
        <v>73</v>
      </c>
      <c r="AK35" s="49" t="s">
        <v>143</v>
      </c>
      <c r="AL35" s="49" t="s">
        <v>143</v>
      </c>
      <c r="AM35" s="11" t="s">
        <v>143</v>
      </c>
      <c r="AN35" s="12" t="s">
        <v>143</v>
      </c>
      <c r="AO35" s="12" t="s">
        <v>143</v>
      </c>
      <c r="AP35" s="12" t="s">
        <v>143</v>
      </c>
      <c r="AQ35" s="12" t="s">
        <v>143</v>
      </c>
      <c r="AR35" s="12" t="s">
        <v>143</v>
      </c>
      <c r="AS35" s="22" t="s">
        <v>143</v>
      </c>
    </row>
    <row r="36" spans="1:45" ht="15" x14ac:dyDescent="0.25">
      <c r="A36" s="11" t="s">
        <v>102</v>
      </c>
      <c r="B36" s="13">
        <v>49</v>
      </c>
      <c r="C36" s="12" t="s">
        <v>33</v>
      </c>
      <c r="D36" s="32" t="s">
        <v>110</v>
      </c>
      <c r="E36" s="32"/>
      <c r="F36" s="32"/>
      <c r="G36" s="33"/>
      <c r="H36" s="33"/>
      <c r="I36" s="12" t="s">
        <v>38</v>
      </c>
      <c r="J36" s="14" t="s">
        <v>40</v>
      </c>
      <c r="K36" s="12" t="s">
        <v>37</v>
      </c>
      <c r="L36" s="37">
        <v>7.43</v>
      </c>
      <c r="M36" s="37">
        <v>37.6</v>
      </c>
      <c r="N36" s="37">
        <v>95.7</v>
      </c>
      <c r="O36" s="37">
        <v>96.5</v>
      </c>
      <c r="P36" s="14" t="s">
        <v>143</v>
      </c>
      <c r="Q36" s="15">
        <v>31</v>
      </c>
      <c r="R36" s="15">
        <v>0.45</v>
      </c>
      <c r="S36" s="15">
        <v>64</v>
      </c>
      <c r="T36" s="15">
        <v>0.85</v>
      </c>
      <c r="U36" s="15">
        <v>710</v>
      </c>
      <c r="V36" s="15">
        <v>15.2</v>
      </c>
      <c r="W36" s="51">
        <v>3630</v>
      </c>
      <c r="X36" s="15">
        <v>58.9</v>
      </c>
      <c r="Y36" s="11">
        <f t="shared" ref="Y36" si="5">(W36*X36)/100</f>
        <v>2138.0700000000002</v>
      </c>
      <c r="Z36" s="15">
        <v>33.5</v>
      </c>
      <c r="AA36" s="11">
        <f>(W36*Z36)/100</f>
        <v>1216.05</v>
      </c>
      <c r="AB36" s="57">
        <v>5.12</v>
      </c>
      <c r="AC36" s="57">
        <v>0.95</v>
      </c>
      <c r="AD36" s="14">
        <v>349</v>
      </c>
      <c r="AE36" s="37">
        <v>3</v>
      </c>
      <c r="AF36" s="15">
        <v>112</v>
      </c>
      <c r="AG36" s="14" t="s">
        <v>42</v>
      </c>
      <c r="AH36" s="14">
        <v>20</v>
      </c>
      <c r="AI36" s="14">
        <v>108</v>
      </c>
      <c r="AJ36" s="14">
        <v>90</v>
      </c>
      <c r="AK36" s="49" t="s">
        <v>143</v>
      </c>
      <c r="AL36" s="49" t="s">
        <v>143</v>
      </c>
      <c r="AM36" s="11" t="s">
        <v>143</v>
      </c>
      <c r="AN36" s="12" t="s">
        <v>143</v>
      </c>
      <c r="AO36" s="12" t="s">
        <v>143</v>
      </c>
      <c r="AP36" s="12" t="s">
        <v>143</v>
      </c>
      <c r="AQ36" s="12" t="s">
        <v>143</v>
      </c>
      <c r="AR36" s="12" t="s">
        <v>143</v>
      </c>
      <c r="AS36" s="22" t="s">
        <v>143</v>
      </c>
    </row>
    <row r="37" spans="1:45" ht="15" x14ac:dyDescent="0.25">
      <c r="A37" s="11" t="s">
        <v>103</v>
      </c>
      <c r="B37" s="13">
        <v>39</v>
      </c>
      <c r="C37" s="14" t="s">
        <v>34</v>
      </c>
      <c r="D37" s="32" t="s">
        <v>110</v>
      </c>
      <c r="E37" s="32"/>
      <c r="F37" s="33" t="s">
        <v>117</v>
      </c>
      <c r="G37" s="33"/>
      <c r="H37" s="33"/>
      <c r="I37" s="12" t="s">
        <v>38</v>
      </c>
      <c r="J37" s="14" t="s">
        <v>40</v>
      </c>
      <c r="K37" s="12" t="s">
        <v>37</v>
      </c>
      <c r="L37" s="37">
        <v>7.45</v>
      </c>
      <c r="M37" s="37">
        <v>34.5</v>
      </c>
      <c r="N37" s="37">
        <v>85.5</v>
      </c>
      <c r="O37" s="37">
        <v>96.6</v>
      </c>
      <c r="P37" s="14">
        <v>244</v>
      </c>
      <c r="Q37" s="14">
        <v>40</v>
      </c>
      <c r="R37" s="37">
        <v>0.47</v>
      </c>
      <c r="S37" s="14">
        <v>69</v>
      </c>
      <c r="T37" s="37">
        <v>0.53</v>
      </c>
      <c r="U37" s="14">
        <v>1530</v>
      </c>
      <c r="V37" s="37">
        <v>10.5</v>
      </c>
      <c r="W37" s="41">
        <v>3230</v>
      </c>
      <c r="X37" s="37">
        <v>41.3</v>
      </c>
      <c r="Y37" s="41">
        <v>1334</v>
      </c>
      <c r="Z37" s="37">
        <v>49</v>
      </c>
      <c r="AA37" s="41">
        <v>1583</v>
      </c>
      <c r="AB37" s="15">
        <v>3.68</v>
      </c>
      <c r="AC37" s="15">
        <v>0.91</v>
      </c>
      <c r="AD37" s="14">
        <v>541</v>
      </c>
      <c r="AE37" s="37">
        <v>2</v>
      </c>
      <c r="AF37" s="15">
        <v>259</v>
      </c>
      <c r="AG37" s="14" t="s">
        <v>42</v>
      </c>
      <c r="AH37" s="14">
        <v>26</v>
      </c>
      <c r="AI37" s="14">
        <v>125</v>
      </c>
      <c r="AJ37" s="14">
        <v>100</v>
      </c>
      <c r="AK37" s="49" t="s">
        <v>143</v>
      </c>
      <c r="AL37" s="49" t="s">
        <v>143</v>
      </c>
      <c r="AM37" s="11">
        <v>2</v>
      </c>
      <c r="AN37" s="14" t="s">
        <v>43</v>
      </c>
      <c r="AO37" s="14" t="s">
        <v>43</v>
      </c>
      <c r="AP37" s="14" t="s">
        <v>43</v>
      </c>
      <c r="AQ37" s="14" t="s">
        <v>43</v>
      </c>
      <c r="AR37" s="14" t="s">
        <v>43</v>
      </c>
      <c r="AS37" s="22" t="s">
        <v>143</v>
      </c>
    </row>
    <row r="38" spans="1:45" ht="15" x14ac:dyDescent="0.25">
      <c r="A38" s="11" t="s">
        <v>104</v>
      </c>
      <c r="B38" s="13">
        <v>53</v>
      </c>
      <c r="C38" s="14" t="s">
        <v>33</v>
      </c>
      <c r="D38" s="32" t="s">
        <v>110</v>
      </c>
      <c r="E38" s="32"/>
      <c r="F38" s="32"/>
      <c r="G38" s="33"/>
      <c r="H38" s="33"/>
      <c r="I38" s="12" t="s">
        <v>38</v>
      </c>
      <c r="J38" s="14" t="s">
        <v>40</v>
      </c>
      <c r="K38" s="14">
        <v>3</v>
      </c>
      <c r="L38" s="37">
        <v>7.44</v>
      </c>
      <c r="M38" s="37">
        <v>42</v>
      </c>
      <c r="N38" s="37">
        <v>89</v>
      </c>
      <c r="O38" s="37">
        <v>98</v>
      </c>
      <c r="P38" s="14">
        <v>99</v>
      </c>
      <c r="Q38" s="14">
        <v>26</v>
      </c>
      <c r="R38" s="37">
        <v>0.47</v>
      </c>
      <c r="S38" s="14">
        <v>34</v>
      </c>
      <c r="T38" s="37">
        <v>0.64</v>
      </c>
      <c r="U38" s="14">
        <v>650</v>
      </c>
      <c r="V38" s="37">
        <v>13.6</v>
      </c>
      <c r="W38" s="41">
        <v>10460</v>
      </c>
      <c r="X38" s="37">
        <v>94.8</v>
      </c>
      <c r="Y38" s="41">
        <v>9916</v>
      </c>
      <c r="Z38" s="37">
        <v>4.4000000000000004</v>
      </c>
      <c r="AA38" s="41">
        <v>420</v>
      </c>
      <c r="AB38" s="49" t="s">
        <v>143</v>
      </c>
      <c r="AC38" s="49" t="s">
        <v>143</v>
      </c>
      <c r="AD38" s="14">
        <v>431</v>
      </c>
      <c r="AE38" s="37">
        <v>5</v>
      </c>
      <c r="AF38" s="15">
        <v>127</v>
      </c>
      <c r="AG38" s="12" t="s">
        <v>143</v>
      </c>
      <c r="AH38" s="14" t="s">
        <v>143</v>
      </c>
      <c r="AI38" s="14" t="s">
        <v>143</v>
      </c>
      <c r="AJ38" s="14" t="s">
        <v>143</v>
      </c>
      <c r="AK38" s="49" t="s">
        <v>143</v>
      </c>
      <c r="AL38" s="49" t="s">
        <v>143</v>
      </c>
      <c r="AM38" s="11" t="s">
        <v>143</v>
      </c>
      <c r="AN38" s="12" t="s">
        <v>143</v>
      </c>
      <c r="AO38" s="12" t="s">
        <v>143</v>
      </c>
      <c r="AP38" s="12" t="s">
        <v>143</v>
      </c>
      <c r="AQ38" s="12" t="s">
        <v>143</v>
      </c>
      <c r="AR38" s="12" t="s">
        <v>143</v>
      </c>
      <c r="AS38" s="22" t="s">
        <v>143</v>
      </c>
    </row>
    <row r="39" spans="1:45" ht="15" x14ac:dyDescent="0.25">
      <c r="A39" s="11" t="s">
        <v>105</v>
      </c>
      <c r="B39" s="13">
        <v>55</v>
      </c>
      <c r="C39" s="14" t="s">
        <v>33</v>
      </c>
      <c r="D39" s="32" t="s">
        <v>110</v>
      </c>
      <c r="E39" s="32"/>
      <c r="F39" s="33" t="s">
        <v>117</v>
      </c>
      <c r="G39" s="33"/>
      <c r="H39" s="33"/>
      <c r="I39" s="12" t="s">
        <v>38</v>
      </c>
      <c r="J39" s="14" t="s">
        <v>40</v>
      </c>
      <c r="K39" s="12">
        <v>5</v>
      </c>
      <c r="L39" s="37">
        <v>7.55</v>
      </c>
      <c r="M39" s="37">
        <v>34</v>
      </c>
      <c r="N39" s="37">
        <v>54</v>
      </c>
      <c r="O39" s="37">
        <v>92</v>
      </c>
      <c r="P39" s="14">
        <v>137</v>
      </c>
      <c r="Q39" s="15">
        <v>71</v>
      </c>
      <c r="R39" s="15">
        <v>0.81</v>
      </c>
      <c r="S39" s="15">
        <v>114</v>
      </c>
      <c r="T39" s="15">
        <v>0.91</v>
      </c>
      <c r="U39" s="15" t="s">
        <v>143</v>
      </c>
      <c r="V39" s="15">
        <v>14.1</v>
      </c>
      <c r="W39" s="51">
        <v>20680</v>
      </c>
      <c r="X39" s="15">
        <v>85.3</v>
      </c>
      <c r="Y39" s="11"/>
      <c r="Z39" s="15">
        <v>8.4</v>
      </c>
      <c r="AA39" s="11">
        <v>1737.12</v>
      </c>
      <c r="AB39" s="37">
        <v>4.62</v>
      </c>
      <c r="AC39" s="37">
        <v>0.92</v>
      </c>
      <c r="AD39" s="12">
        <v>651</v>
      </c>
      <c r="AE39" s="49">
        <v>1</v>
      </c>
      <c r="AF39" s="15">
        <v>197</v>
      </c>
      <c r="AG39" s="14" t="s">
        <v>42</v>
      </c>
      <c r="AH39" s="14">
        <v>18</v>
      </c>
      <c r="AI39" s="14">
        <v>120</v>
      </c>
      <c r="AJ39" s="14">
        <v>80</v>
      </c>
      <c r="AK39" s="49" t="s">
        <v>143</v>
      </c>
      <c r="AL39" s="49" t="s">
        <v>143</v>
      </c>
      <c r="AM39" s="11">
        <v>2</v>
      </c>
      <c r="AN39" s="14" t="s">
        <v>43</v>
      </c>
      <c r="AO39" s="14" t="s">
        <v>43</v>
      </c>
      <c r="AP39" s="49" t="s">
        <v>42</v>
      </c>
      <c r="AQ39" s="14" t="s">
        <v>43</v>
      </c>
      <c r="AR39" s="14" t="s">
        <v>43</v>
      </c>
      <c r="AS39" s="22" t="s">
        <v>127</v>
      </c>
    </row>
    <row r="40" spans="1:45" ht="15" x14ac:dyDescent="0.25">
      <c r="A40" s="11" t="s">
        <v>106</v>
      </c>
      <c r="B40" s="13">
        <v>45</v>
      </c>
      <c r="C40" s="14" t="s">
        <v>33</v>
      </c>
      <c r="D40" s="32" t="s">
        <v>110</v>
      </c>
      <c r="E40" s="32"/>
      <c r="F40" s="33" t="s">
        <v>117</v>
      </c>
      <c r="G40" s="33"/>
      <c r="H40" s="33"/>
      <c r="I40" s="12" t="s">
        <v>38</v>
      </c>
      <c r="J40" s="14" t="s">
        <v>40</v>
      </c>
      <c r="K40" s="12">
        <v>6</v>
      </c>
      <c r="L40" s="37">
        <v>7.45</v>
      </c>
      <c r="M40" s="37">
        <v>36</v>
      </c>
      <c r="N40" s="37">
        <v>66.900000000000006</v>
      </c>
      <c r="O40" s="37">
        <v>95.3</v>
      </c>
      <c r="P40" s="14">
        <v>111</v>
      </c>
      <c r="Q40" s="15">
        <v>21</v>
      </c>
      <c r="R40" s="15">
        <v>0.48</v>
      </c>
      <c r="S40" s="15">
        <v>26</v>
      </c>
      <c r="T40" s="15">
        <v>0.75</v>
      </c>
      <c r="U40" s="15">
        <v>650</v>
      </c>
      <c r="V40" s="15">
        <v>11.9</v>
      </c>
      <c r="W40" s="51">
        <v>7930</v>
      </c>
      <c r="X40" s="15">
        <v>76</v>
      </c>
      <c r="Y40" s="51">
        <v>6030</v>
      </c>
      <c r="Z40" s="15">
        <v>19.100000000000001</v>
      </c>
      <c r="AA40" s="51">
        <v>1520</v>
      </c>
      <c r="AB40" s="37">
        <v>3.92</v>
      </c>
      <c r="AC40" s="37">
        <v>0.97</v>
      </c>
      <c r="AD40" s="12">
        <v>653</v>
      </c>
      <c r="AE40" s="49">
        <v>12</v>
      </c>
      <c r="AF40" s="15">
        <v>262</v>
      </c>
      <c r="AG40" s="12" t="s">
        <v>143</v>
      </c>
      <c r="AH40" s="14">
        <v>14</v>
      </c>
      <c r="AI40" s="14">
        <v>120</v>
      </c>
      <c r="AJ40" s="14">
        <v>73</v>
      </c>
      <c r="AK40" s="49" t="s">
        <v>143</v>
      </c>
      <c r="AL40" s="49" t="s">
        <v>143</v>
      </c>
      <c r="AM40" s="11">
        <v>2</v>
      </c>
      <c r="AN40" s="14" t="s">
        <v>43</v>
      </c>
      <c r="AO40" s="14" t="s">
        <v>42</v>
      </c>
      <c r="AP40" s="14" t="s">
        <v>43</v>
      </c>
      <c r="AQ40" s="14" t="s">
        <v>43</v>
      </c>
      <c r="AR40" s="14" t="s">
        <v>43</v>
      </c>
      <c r="AS40" s="22" t="s">
        <v>150</v>
      </c>
    </row>
    <row r="41" spans="1:45" x14ac:dyDescent="0.2">
      <c r="AC41" s="55"/>
    </row>
    <row r="42" spans="1:45" ht="18.75" x14ac:dyDescent="0.3">
      <c r="A42" s="35" t="s">
        <v>45</v>
      </c>
      <c r="B42" s="28">
        <f>AVERAGE(B8:B40)</f>
        <v>49.848484848484851</v>
      </c>
      <c r="C42" s="27">
        <f>COUNTIF(C8:C40,"M")</f>
        <v>22</v>
      </c>
      <c r="J42" s="27">
        <f>COUNTIF(J8:J40, "Deceased")</f>
        <v>1</v>
      </c>
      <c r="L42" s="28">
        <f t="shared" ref="L42:AC42" si="6">AVERAGE(L8:L40)</f>
        <v>7.458387096774195</v>
      </c>
      <c r="M42" s="28">
        <f t="shared" si="6"/>
        <v>37.62903225806452</v>
      </c>
      <c r="N42" s="28">
        <f>AVERAGE(N8:N40)</f>
        <v>72.980645161290312</v>
      </c>
      <c r="O42" s="28">
        <f t="shared" si="6"/>
        <v>93.570967741935476</v>
      </c>
      <c r="P42" s="28">
        <f t="shared" si="6"/>
        <v>149.875</v>
      </c>
      <c r="Q42" s="28">
        <f t="shared" si="6"/>
        <v>39.344827586206897</v>
      </c>
      <c r="R42" s="28">
        <f t="shared" si="6"/>
        <v>0.58620689655172409</v>
      </c>
      <c r="S42" s="28">
        <f t="shared" si="6"/>
        <v>125.17857142857143</v>
      </c>
      <c r="T42" s="28">
        <f>AVERAGE(T8:T40)</f>
        <v>0.78032258064516158</v>
      </c>
      <c r="U42" s="28">
        <f t="shared" si="6"/>
        <v>1221.7857142857142</v>
      </c>
      <c r="V42" s="28">
        <f t="shared" si="6"/>
        <v>12.52121212121212</v>
      </c>
      <c r="W42" s="28">
        <f>AVERAGE(W8:W40)</f>
        <v>6816.875</v>
      </c>
      <c r="X42" s="28"/>
      <c r="Y42" s="28">
        <f>AVERAGE(Y8:Y40)</f>
        <v>5056.8996551724149</v>
      </c>
      <c r="Z42" s="28">
        <f t="shared" si="6"/>
        <v>17.168609021165786</v>
      </c>
      <c r="AA42" s="28">
        <f t="shared" si="6"/>
        <v>1028.2672857142857</v>
      </c>
      <c r="AB42" s="28">
        <f t="shared" si="6"/>
        <v>4.3166666666666673</v>
      </c>
      <c r="AC42" s="28">
        <f t="shared" si="6"/>
        <v>1.1075000000000002</v>
      </c>
      <c r="AD42" s="28">
        <f>AVERAGE(AD8:AD40)</f>
        <v>673.24242424242425</v>
      </c>
      <c r="AE42" s="28">
        <f>AVERAGE(AE8:AE40)</f>
        <v>12.171875</v>
      </c>
      <c r="AF42" s="28">
        <f>AVERAGE(AF8:AF40)</f>
        <v>261.75757575757575</v>
      </c>
      <c r="AG42" s="28"/>
      <c r="AH42" s="28">
        <f>AVERAGE(AH8:AH40)</f>
        <v>23.5</v>
      </c>
      <c r="AI42" s="28">
        <f>AVERAGE(AI8:AI40)</f>
        <v>126.0625</v>
      </c>
      <c r="AJ42" s="28">
        <f>AVERAGE(AJ8:AJ40)</f>
        <v>82.161290322580641</v>
      </c>
      <c r="AM42" s="1">
        <f>AVERAGE(AM10:AM40)</f>
        <v>2.3181818181818183</v>
      </c>
      <c r="AO42" s="1">
        <f xml:space="preserve"> 6/33*100</f>
        <v>18.181818181818183</v>
      </c>
      <c r="AP42" s="1">
        <f>7/33*100</f>
        <v>21.212121212121211</v>
      </c>
      <c r="AQ42" s="1">
        <f>2/33*100</f>
        <v>6.0606060606060606</v>
      </c>
      <c r="AR42" s="1">
        <f>1/33*100</f>
        <v>3.0303030303030303</v>
      </c>
    </row>
    <row r="43" spans="1:45" ht="18.75" x14ac:dyDescent="0.3">
      <c r="A43" s="35" t="s">
        <v>141</v>
      </c>
      <c r="B43" s="28">
        <f>STDEV(B8:B40)</f>
        <v>7.3532357338505054</v>
      </c>
      <c r="C43" s="27">
        <f>COUNTIF(C8:C40,"F")</f>
        <v>11</v>
      </c>
      <c r="J43" s="1">
        <f>J42*100/33</f>
        <v>3.0303030303030303</v>
      </c>
      <c r="L43" s="1">
        <f>STDEV(L8:L40)</f>
        <v>3.804355172636989E-2</v>
      </c>
      <c r="M43" s="28">
        <f t="shared" ref="M43:AC43" si="7">STDEV(M8:M40)</f>
        <v>4.7142474513179735</v>
      </c>
      <c r="N43" s="28">
        <f>STDEV(N8:N40)</f>
        <v>26.769739375581548</v>
      </c>
      <c r="O43" s="28">
        <f t="shared" si="7"/>
        <v>3.8617952257455848</v>
      </c>
      <c r="P43" s="28">
        <f t="shared" si="7"/>
        <v>80.423375674232361</v>
      </c>
      <c r="Q43" s="28">
        <f t="shared" si="7"/>
        <v>20.518764690728762</v>
      </c>
      <c r="R43" s="28">
        <f t="shared" si="7"/>
        <v>0.18632563264164817</v>
      </c>
      <c r="S43" s="28">
        <f t="shared" si="7"/>
        <v>121.31075906344938</v>
      </c>
      <c r="T43" s="28">
        <f>STDEV(T8:T40)</f>
        <v>0.21075236449393558</v>
      </c>
      <c r="U43" s="28">
        <f t="shared" si="7"/>
        <v>682.53369783275082</v>
      </c>
      <c r="V43" s="28">
        <f t="shared" si="7"/>
        <v>1.6497646755972748</v>
      </c>
      <c r="W43" s="28">
        <f t="shared" si="7"/>
        <v>3473.4369308947048</v>
      </c>
      <c r="X43" s="28"/>
      <c r="Y43" s="28">
        <f t="shared" si="7"/>
        <v>2360.4194681718905</v>
      </c>
      <c r="Z43" s="28">
        <f t="shared" si="7"/>
        <v>9.9971440101425664</v>
      </c>
      <c r="AA43" s="28">
        <f t="shared" si="7"/>
        <v>405.35779296492734</v>
      </c>
      <c r="AB43" s="28">
        <f t="shared" si="7"/>
        <v>0.58667249414354783</v>
      </c>
      <c r="AC43" s="28">
        <f t="shared" si="7"/>
        <v>0.21456224393340653</v>
      </c>
      <c r="AD43" s="28">
        <f>STDEV(AD8:AD40)</f>
        <v>203.06141778767179</v>
      </c>
      <c r="AE43" s="28">
        <f>STDEV(AE8:AE40)</f>
        <v>8.2702433702537324</v>
      </c>
      <c r="AF43" s="28">
        <f>STDEV(AF8:AF40)</f>
        <v>139.89192933811225</v>
      </c>
      <c r="AG43" s="28"/>
      <c r="AH43" s="28">
        <f>STDEV(AH8:AH40)</f>
        <v>6.5587530353955499</v>
      </c>
      <c r="AI43" s="28">
        <f>STDEV(AI8:AI40)</f>
        <v>10.939533221155928</v>
      </c>
      <c r="AJ43" s="28">
        <f>STDEV(AJ8:AJ40)</f>
        <v>11.515487467445876</v>
      </c>
      <c r="AM43" s="1">
        <f t="shared" ref="AM43" si="8">STDEV(AM10:AM40)</f>
        <v>0.83872713290032719</v>
      </c>
    </row>
    <row r="44" spans="1:45" ht="15" x14ac:dyDescent="0.25">
      <c r="A44" s="43"/>
      <c r="B44" s="28"/>
    </row>
    <row r="45" spans="1:45" ht="15" x14ac:dyDescent="0.25">
      <c r="A45" s="43"/>
      <c r="B45" s="44"/>
    </row>
    <row r="46" spans="1:45" ht="15.75" thickBot="1" x14ac:dyDescent="0.3">
      <c r="F46" s="31" t="s">
        <v>113</v>
      </c>
      <c r="G46" s="30"/>
      <c r="H46" s="30"/>
    </row>
    <row r="47" spans="1:45" ht="15.75" thickBot="1" x14ac:dyDescent="0.3">
      <c r="A47" s="2" t="s">
        <v>46</v>
      </c>
      <c r="B47" s="3" t="s">
        <v>44</v>
      </c>
      <c r="C47" s="3" t="s">
        <v>35</v>
      </c>
      <c r="D47" s="29" t="s">
        <v>109</v>
      </c>
      <c r="E47" s="29" t="s">
        <v>114</v>
      </c>
      <c r="F47" s="29" t="s">
        <v>115</v>
      </c>
      <c r="G47" s="29" t="s">
        <v>116</v>
      </c>
      <c r="H47" s="29" t="s">
        <v>140</v>
      </c>
      <c r="I47" s="4" t="s">
        <v>112</v>
      </c>
      <c r="J47" s="3" t="s">
        <v>41</v>
      </c>
      <c r="K47" s="3" t="s">
        <v>0</v>
      </c>
      <c r="L47" s="3" t="s">
        <v>1</v>
      </c>
      <c r="M47" s="3" t="s">
        <v>2</v>
      </c>
      <c r="N47" s="3" t="s">
        <v>3</v>
      </c>
      <c r="O47" s="3" t="s">
        <v>4</v>
      </c>
      <c r="P47" s="3" t="s">
        <v>5</v>
      </c>
      <c r="Q47" s="3" t="s">
        <v>6</v>
      </c>
      <c r="R47" s="3" t="s">
        <v>7</v>
      </c>
      <c r="S47" s="3" t="s">
        <v>8</v>
      </c>
      <c r="T47" s="3" t="s">
        <v>9</v>
      </c>
      <c r="U47" s="3" t="s">
        <v>10</v>
      </c>
      <c r="V47" s="3" t="s">
        <v>11</v>
      </c>
      <c r="W47" s="3" t="s">
        <v>120</v>
      </c>
      <c r="X47" s="3" t="s">
        <v>12</v>
      </c>
      <c r="Y47" s="3" t="s">
        <v>13</v>
      </c>
      <c r="Z47" s="3" t="s">
        <v>14</v>
      </c>
      <c r="AA47" s="3" t="s">
        <v>15</v>
      </c>
      <c r="AB47" s="3" t="s">
        <v>16</v>
      </c>
      <c r="AC47" s="3" t="s">
        <v>17</v>
      </c>
      <c r="AD47" s="3" t="s">
        <v>18</v>
      </c>
      <c r="AE47" s="3" t="s">
        <v>19</v>
      </c>
      <c r="AF47" s="3" t="s">
        <v>20</v>
      </c>
      <c r="AG47" s="3" t="s">
        <v>21</v>
      </c>
      <c r="AH47" s="3" t="s">
        <v>22</v>
      </c>
      <c r="AI47" s="3" t="s">
        <v>23</v>
      </c>
      <c r="AJ47" s="3" t="s">
        <v>24</v>
      </c>
      <c r="AK47" s="3" t="s">
        <v>25</v>
      </c>
      <c r="AL47" s="3" t="s">
        <v>26</v>
      </c>
      <c r="AM47" s="3" t="s">
        <v>145</v>
      </c>
      <c r="AN47" s="3" t="s">
        <v>27</v>
      </c>
      <c r="AO47" s="3" t="s">
        <v>28</v>
      </c>
      <c r="AP47" s="3" t="s">
        <v>29</v>
      </c>
      <c r="AQ47" s="3" t="s">
        <v>30</v>
      </c>
      <c r="AR47" s="3" t="s">
        <v>31</v>
      </c>
      <c r="AS47" s="5" t="s">
        <v>32</v>
      </c>
    </row>
    <row r="48" spans="1:45" ht="15" x14ac:dyDescent="0.25">
      <c r="A48" s="6" t="s">
        <v>47</v>
      </c>
      <c r="B48" s="8">
        <v>88</v>
      </c>
      <c r="C48" s="9" t="s">
        <v>33</v>
      </c>
      <c r="D48" s="26" t="s">
        <v>111</v>
      </c>
      <c r="E48" s="47" t="s">
        <v>117</v>
      </c>
      <c r="F48" s="48"/>
      <c r="G48" s="47" t="s">
        <v>117</v>
      </c>
      <c r="H48" s="56"/>
      <c r="I48" s="34" t="s">
        <v>38</v>
      </c>
      <c r="J48" s="9" t="s">
        <v>36</v>
      </c>
      <c r="K48" s="9" t="s">
        <v>37</v>
      </c>
      <c r="L48" s="36">
        <v>7.42</v>
      </c>
      <c r="M48" s="36">
        <v>46.2</v>
      </c>
      <c r="N48" s="36">
        <v>64.8</v>
      </c>
      <c r="O48" s="36">
        <v>92.6</v>
      </c>
      <c r="P48" s="46">
        <v>309</v>
      </c>
      <c r="Q48" s="61">
        <v>21</v>
      </c>
      <c r="R48" s="61">
        <v>1.94</v>
      </c>
      <c r="S48" s="61" t="s">
        <v>143</v>
      </c>
      <c r="T48" s="61">
        <v>0.99</v>
      </c>
      <c r="U48" s="61">
        <v>3240</v>
      </c>
      <c r="V48" s="61">
        <v>13.6</v>
      </c>
      <c r="W48" s="62">
        <v>5750</v>
      </c>
      <c r="X48" s="61">
        <v>67</v>
      </c>
      <c r="Y48" s="62">
        <v>3860</v>
      </c>
      <c r="Z48" s="61">
        <v>19.7</v>
      </c>
      <c r="AA48" s="6">
        <f t="shared" ref="AA48:AA58" si="9">(W48*Z48)/100</f>
        <v>1132.75</v>
      </c>
      <c r="AB48" s="36">
        <v>4.42</v>
      </c>
      <c r="AC48" s="36">
        <v>1.17</v>
      </c>
      <c r="AD48" s="9">
        <v>398</v>
      </c>
      <c r="AE48" s="36">
        <v>2</v>
      </c>
      <c r="AF48" s="46">
        <v>129</v>
      </c>
      <c r="AG48" s="9" t="s">
        <v>43</v>
      </c>
      <c r="AH48" s="14">
        <v>18</v>
      </c>
      <c r="AI48" s="14">
        <v>120</v>
      </c>
      <c r="AJ48" s="14">
        <v>94</v>
      </c>
      <c r="AK48" s="9" t="s">
        <v>42</v>
      </c>
      <c r="AL48" s="9" t="s">
        <v>43</v>
      </c>
      <c r="AM48" s="9" t="s">
        <v>143</v>
      </c>
      <c r="AN48" s="9" t="s">
        <v>43</v>
      </c>
      <c r="AO48" s="9" t="s">
        <v>43</v>
      </c>
      <c r="AP48" s="9" t="s">
        <v>42</v>
      </c>
      <c r="AQ48" s="9" t="s">
        <v>43</v>
      </c>
      <c r="AR48" s="9" t="s">
        <v>43</v>
      </c>
      <c r="AS48" s="10" t="s">
        <v>146</v>
      </c>
    </row>
    <row r="49" spans="1:45" ht="15" x14ac:dyDescent="0.25">
      <c r="A49" s="11" t="s">
        <v>48</v>
      </c>
      <c r="B49" s="13">
        <v>73</v>
      </c>
      <c r="C49" s="14" t="s">
        <v>33</v>
      </c>
      <c r="D49" s="26" t="s">
        <v>111</v>
      </c>
      <c r="E49" s="33" t="s">
        <v>117</v>
      </c>
      <c r="F49" s="25"/>
      <c r="G49" s="33" t="s">
        <v>117</v>
      </c>
      <c r="H49" s="56"/>
      <c r="I49" s="34" t="s">
        <v>38</v>
      </c>
      <c r="J49" s="14" t="s">
        <v>40</v>
      </c>
      <c r="K49" s="12" t="s">
        <v>37</v>
      </c>
      <c r="L49" s="15">
        <v>7.49</v>
      </c>
      <c r="M49" s="15">
        <v>31.5</v>
      </c>
      <c r="N49" s="15">
        <v>65.2</v>
      </c>
      <c r="O49" s="15">
        <v>94</v>
      </c>
      <c r="P49" s="15">
        <v>109</v>
      </c>
      <c r="Q49" s="15">
        <v>33</v>
      </c>
      <c r="R49" s="15">
        <v>0.55000000000000004</v>
      </c>
      <c r="S49" s="15">
        <v>321</v>
      </c>
      <c r="T49" s="15">
        <v>0.91</v>
      </c>
      <c r="U49" s="15">
        <v>2140</v>
      </c>
      <c r="V49" s="15">
        <v>12.9</v>
      </c>
      <c r="W49" s="51">
        <v>5470</v>
      </c>
      <c r="X49" s="15">
        <v>77.7</v>
      </c>
      <c r="Y49" s="11">
        <f t="shared" ref="Y49:Y50" si="10">(W49*X49)/100</f>
        <v>4250.1899999999996</v>
      </c>
      <c r="Z49" s="37">
        <v>15</v>
      </c>
      <c r="AA49" s="11">
        <f t="shared" si="9"/>
        <v>820.5</v>
      </c>
      <c r="AB49" s="40">
        <v>4.21</v>
      </c>
      <c r="AC49" s="40">
        <v>1.2</v>
      </c>
      <c r="AD49" s="15">
        <v>749</v>
      </c>
      <c r="AE49" s="40">
        <v>7</v>
      </c>
      <c r="AF49" s="51">
        <v>211</v>
      </c>
      <c r="AG49" s="15" t="s">
        <v>42</v>
      </c>
      <c r="AH49" s="14">
        <v>20</v>
      </c>
      <c r="AI49" s="14">
        <v>120</v>
      </c>
      <c r="AJ49" s="14">
        <v>71</v>
      </c>
      <c r="AK49" s="15" t="s">
        <v>42</v>
      </c>
      <c r="AL49" s="15" t="s">
        <v>42</v>
      </c>
      <c r="AM49" s="15">
        <v>2</v>
      </c>
      <c r="AN49" s="14" t="s">
        <v>43</v>
      </c>
      <c r="AO49" s="14" t="s">
        <v>43</v>
      </c>
      <c r="AP49" s="14" t="s">
        <v>43</v>
      </c>
      <c r="AQ49" s="14" t="s">
        <v>43</v>
      </c>
      <c r="AR49" s="14" t="s">
        <v>43</v>
      </c>
      <c r="AS49" s="16" t="s">
        <v>128</v>
      </c>
    </row>
    <row r="50" spans="1:45" ht="15" x14ac:dyDescent="0.25">
      <c r="A50" s="11" t="s">
        <v>50</v>
      </c>
      <c r="B50" s="13">
        <v>77</v>
      </c>
      <c r="C50" s="14" t="s">
        <v>33</v>
      </c>
      <c r="D50" s="26" t="s">
        <v>111</v>
      </c>
      <c r="E50" s="33" t="s">
        <v>117</v>
      </c>
      <c r="F50" s="25"/>
      <c r="G50" s="33"/>
      <c r="H50" s="56"/>
      <c r="I50" s="34" t="s">
        <v>38</v>
      </c>
      <c r="J50" s="14" t="s">
        <v>36</v>
      </c>
      <c r="K50" s="14">
        <v>0</v>
      </c>
      <c r="L50" s="15">
        <v>7.46</v>
      </c>
      <c r="M50" s="15">
        <v>36.6</v>
      </c>
      <c r="N50" s="15">
        <v>62.9</v>
      </c>
      <c r="O50" s="15">
        <v>93</v>
      </c>
      <c r="P50" s="15">
        <v>90</v>
      </c>
      <c r="Q50" s="15">
        <v>50</v>
      </c>
      <c r="R50" s="15">
        <v>0.52</v>
      </c>
      <c r="S50" s="15" t="s">
        <v>143</v>
      </c>
      <c r="T50" s="15">
        <v>1.92</v>
      </c>
      <c r="U50" s="15">
        <v>1400</v>
      </c>
      <c r="V50" s="15">
        <v>11.8</v>
      </c>
      <c r="W50" s="51">
        <v>5610</v>
      </c>
      <c r="X50" s="15">
        <v>87.1</v>
      </c>
      <c r="Y50" s="11">
        <f t="shared" si="10"/>
        <v>4886.3099999999995</v>
      </c>
      <c r="Z50" s="37">
        <v>11</v>
      </c>
      <c r="AA50" s="11">
        <f t="shared" si="9"/>
        <v>617.1</v>
      </c>
      <c r="AB50" s="40">
        <v>4.0999999999999996</v>
      </c>
      <c r="AC50" s="40">
        <v>0.89</v>
      </c>
      <c r="AD50" s="15">
        <v>624</v>
      </c>
      <c r="AE50" s="40">
        <v>25</v>
      </c>
      <c r="AF50" s="51">
        <v>156</v>
      </c>
      <c r="AG50" s="15" t="s">
        <v>42</v>
      </c>
      <c r="AH50" s="14">
        <v>32</v>
      </c>
      <c r="AI50" s="14">
        <v>190</v>
      </c>
      <c r="AJ50" s="14">
        <v>140</v>
      </c>
      <c r="AK50" s="15" t="s">
        <v>42</v>
      </c>
      <c r="AL50" s="15" t="s">
        <v>42</v>
      </c>
      <c r="AM50" s="15">
        <v>5</v>
      </c>
      <c r="AN50" s="14" t="s">
        <v>43</v>
      </c>
      <c r="AO50" s="14" t="s">
        <v>42</v>
      </c>
      <c r="AP50" s="15" t="s">
        <v>42</v>
      </c>
      <c r="AQ50" s="14" t="s">
        <v>43</v>
      </c>
      <c r="AR50" s="14" t="s">
        <v>43</v>
      </c>
      <c r="AS50" s="16" t="s">
        <v>129</v>
      </c>
    </row>
    <row r="51" spans="1:45" ht="15" x14ac:dyDescent="0.25">
      <c r="A51" s="11" t="s">
        <v>52</v>
      </c>
      <c r="B51" s="13">
        <v>70</v>
      </c>
      <c r="C51" s="17" t="s">
        <v>33</v>
      </c>
      <c r="D51" s="26" t="s">
        <v>111</v>
      </c>
      <c r="E51" s="25"/>
      <c r="F51" s="25"/>
      <c r="G51" s="33" t="s">
        <v>117</v>
      </c>
      <c r="H51" s="56"/>
      <c r="I51" s="34" t="s">
        <v>38</v>
      </c>
      <c r="J51" s="17" t="s">
        <v>36</v>
      </c>
      <c r="K51" s="17">
        <v>3</v>
      </c>
      <c r="L51" s="39">
        <v>7.47</v>
      </c>
      <c r="M51" s="39">
        <v>36.5</v>
      </c>
      <c r="N51" s="39">
        <v>69.3</v>
      </c>
      <c r="O51" s="39">
        <v>94.4</v>
      </c>
      <c r="P51" s="50">
        <v>115.5</v>
      </c>
      <c r="Q51" s="18">
        <v>56</v>
      </c>
      <c r="R51" s="39">
        <v>1.0900000000000001</v>
      </c>
      <c r="S51" s="18">
        <v>160</v>
      </c>
      <c r="T51" s="39">
        <v>1.2</v>
      </c>
      <c r="U51" s="18">
        <v>3240</v>
      </c>
      <c r="V51" s="39">
        <v>15</v>
      </c>
      <c r="W51" s="50">
        <v>8330</v>
      </c>
      <c r="X51" s="39">
        <v>79</v>
      </c>
      <c r="Y51" s="41">
        <v>6547</v>
      </c>
      <c r="Z51" s="39">
        <v>18</v>
      </c>
      <c r="AA51" s="11">
        <f t="shared" si="9"/>
        <v>1499.4</v>
      </c>
      <c r="AB51" s="53">
        <v>4.82</v>
      </c>
      <c r="AC51" s="53">
        <v>1.0900000000000001</v>
      </c>
      <c r="AD51" s="18">
        <v>1127</v>
      </c>
      <c r="AE51" s="37">
        <v>17.7</v>
      </c>
      <c r="AF51" s="50">
        <v>217</v>
      </c>
      <c r="AG51" s="17" t="s">
        <v>43</v>
      </c>
      <c r="AH51" s="17">
        <v>33</v>
      </c>
      <c r="AI51" s="14">
        <v>120</v>
      </c>
      <c r="AJ51" s="17">
        <v>80</v>
      </c>
      <c r="AK51" s="17" t="s">
        <v>42</v>
      </c>
      <c r="AL51" s="17" t="s">
        <v>43</v>
      </c>
      <c r="AM51" s="17">
        <v>6</v>
      </c>
      <c r="AN51" s="14" t="s">
        <v>43</v>
      </c>
      <c r="AO51" s="14" t="s">
        <v>43</v>
      </c>
      <c r="AP51" s="14" t="s">
        <v>43</v>
      </c>
      <c r="AQ51" s="14" t="s">
        <v>43</v>
      </c>
      <c r="AR51" s="14" t="s">
        <v>43</v>
      </c>
      <c r="AS51" s="16" t="s">
        <v>127</v>
      </c>
    </row>
    <row r="52" spans="1:45" ht="15" x14ac:dyDescent="0.25">
      <c r="A52" s="11" t="s">
        <v>53</v>
      </c>
      <c r="B52" s="13">
        <v>74</v>
      </c>
      <c r="C52" s="17" t="s">
        <v>33</v>
      </c>
      <c r="D52" s="26" t="s">
        <v>111</v>
      </c>
      <c r="E52" s="25"/>
      <c r="F52" s="25"/>
      <c r="G52" s="33" t="s">
        <v>117</v>
      </c>
      <c r="H52" s="56"/>
      <c r="I52" s="34" t="s">
        <v>38</v>
      </c>
      <c r="J52" s="17" t="s">
        <v>40</v>
      </c>
      <c r="K52" s="17">
        <v>1</v>
      </c>
      <c r="L52" s="39">
        <v>7.3</v>
      </c>
      <c r="M52" s="39">
        <v>51</v>
      </c>
      <c r="N52" s="39">
        <v>76.8</v>
      </c>
      <c r="O52" s="39">
        <v>94.7</v>
      </c>
      <c r="P52" s="50">
        <v>190</v>
      </c>
      <c r="Q52" s="18">
        <v>24</v>
      </c>
      <c r="R52" s="39">
        <v>0.34</v>
      </c>
      <c r="S52" s="18">
        <v>243</v>
      </c>
      <c r="T52" s="39">
        <v>1.08</v>
      </c>
      <c r="U52" s="18">
        <v>470</v>
      </c>
      <c r="V52" s="39">
        <v>12</v>
      </c>
      <c r="W52" s="50">
        <v>7080</v>
      </c>
      <c r="X52" s="53">
        <v>90.8</v>
      </c>
      <c r="Y52" s="41">
        <f>(W52*X52)/100</f>
        <v>6428.64</v>
      </c>
      <c r="Z52" s="53">
        <v>4.7</v>
      </c>
      <c r="AA52" s="11">
        <f t="shared" si="9"/>
        <v>332.76</v>
      </c>
      <c r="AB52" s="53">
        <v>3.98</v>
      </c>
      <c r="AC52" s="53">
        <v>1.46</v>
      </c>
      <c r="AD52" s="18">
        <v>604</v>
      </c>
      <c r="AE52" s="37">
        <v>16.899999999999999</v>
      </c>
      <c r="AF52" s="50">
        <v>119</v>
      </c>
      <c r="AG52" s="18" t="s">
        <v>43</v>
      </c>
      <c r="AH52" s="18">
        <v>14</v>
      </c>
      <c r="AI52" s="14">
        <v>128</v>
      </c>
      <c r="AJ52" s="14">
        <v>68</v>
      </c>
      <c r="AK52" s="17" t="s">
        <v>42</v>
      </c>
      <c r="AL52" s="17" t="s">
        <v>43</v>
      </c>
      <c r="AM52" s="17">
        <v>3</v>
      </c>
      <c r="AN52" s="14" t="s">
        <v>43</v>
      </c>
      <c r="AO52" s="14" t="s">
        <v>43</v>
      </c>
      <c r="AP52" s="14" t="s">
        <v>43</v>
      </c>
      <c r="AQ52" s="14" t="s">
        <v>43</v>
      </c>
      <c r="AR52" s="14" t="s">
        <v>43</v>
      </c>
      <c r="AS52" s="19" t="s">
        <v>130</v>
      </c>
    </row>
    <row r="53" spans="1:45" ht="15" x14ac:dyDescent="0.25">
      <c r="A53" s="11" t="s">
        <v>54</v>
      </c>
      <c r="B53" s="13">
        <v>82</v>
      </c>
      <c r="C53" s="14" t="s">
        <v>34</v>
      </c>
      <c r="D53" s="26" t="s">
        <v>111</v>
      </c>
      <c r="E53" s="25"/>
      <c r="F53" s="25"/>
      <c r="G53" s="33"/>
      <c r="H53" s="56"/>
      <c r="I53" s="34" t="s">
        <v>38</v>
      </c>
      <c r="J53" s="14" t="s">
        <v>40</v>
      </c>
      <c r="K53" s="14">
        <v>4</v>
      </c>
      <c r="L53" s="15">
        <v>7.51</v>
      </c>
      <c r="M53" s="15">
        <v>36.200000000000003</v>
      </c>
      <c r="N53" s="15">
        <v>58.6</v>
      </c>
      <c r="O53" s="15">
        <v>92.4</v>
      </c>
      <c r="P53" s="15">
        <v>96</v>
      </c>
      <c r="Q53" s="15">
        <v>28</v>
      </c>
      <c r="R53" s="15" t="s">
        <v>156</v>
      </c>
      <c r="S53" s="15">
        <v>119</v>
      </c>
      <c r="T53" s="15">
        <v>1.77</v>
      </c>
      <c r="U53" s="15">
        <v>1240</v>
      </c>
      <c r="V53" s="15">
        <v>11.2</v>
      </c>
      <c r="W53" s="51">
        <v>8640</v>
      </c>
      <c r="X53" s="15">
        <v>89.4</v>
      </c>
      <c r="Y53" s="11">
        <f t="shared" ref="Y53" si="11">(W53*X53)/100</f>
        <v>7724.16</v>
      </c>
      <c r="Z53" s="37">
        <v>9</v>
      </c>
      <c r="AA53" s="11">
        <f t="shared" si="9"/>
        <v>777.6</v>
      </c>
      <c r="AB53" s="37">
        <v>4.6500000000000004</v>
      </c>
      <c r="AC53" s="40">
        <v>1.04</v>
      </c>
      <c r="AD53" s="15">
        <v>762</v>
      </c>
      <c r="AE53" s="40">
        <v>16</v>
      </c>
      <c r="AF53" s="51">
        <v>160</v>
      </c>
      <c r="AG53" s="15" t="s">
        <v>42</v>
      </c>
      <c r="AH53" s="14">
        <v>35</v>
      </c>
      <c r="AI53" s="15">
        <v>125</v>
      </c>
      <c r="AJ53" s="15">
        <v>87</v>
      </c>
      <c r="AK53" s="15" t="s">
        <v>42</v>
      </c>
      <c r="AL53" s="15" t="s">
        <v>42</v>
      </c>
      <c r="AM53" s="15">
        <v>5</v>
      </c>
      <c r="AN53" s="14" t="s">
        <v>43</v>
      </c>
      <c r="AO53" s="14" t="s">
        <v>43</v>
      </c>
      <c r="AP53" s="14" t="s">
        <v>43</v>
      </c>
      <c r="AQ53" s="14" t="s">
        <v>43</v>
      </c>
      <c r="AR53" s="14" t="s">
        <v>43</v>
      </c>
      <c r="AS53" s="16" t="s">
        <v>127</v>
      </c>
    </row>
    <row r="54" spans="1:45" ht="15" x14ac:dyDescent="0.25">
      <c r="A54" s="11" t="s">
        <v>55</v>
      </c>
      <c r="B54" s="13">
        <v>73</v>
      </c>
      <c r="C54" s="12" t="s">
        <v>33</v>
      </c>
      <c r="D54" s="26" t="s">
        <v>111</v>
      </c>
      <c r="E54" s="33" t="s">
        <v>117</v>
      </c>
      <c r="F54" s="25"/>
      <c r="G54" s="33" t="s">
        <v>117</v>
      </c>
      <c r="H54" s="56"/>
      <c r="I54" s="34" t="s">
        <v>38</v>
      </c>
      <c r="J54" s="12" t="s">
        <v>36</v>
      </c>
      <c r="K54" s="12">
        <v>5</v>
      </c>
      <c r="L54" s="38">
        <v>7.36</v>
      </c>
      <c r="M54" s="38">
        <v>26.7</v>
      </c>
      <c r="N54" s="38">
        <v>65.2</v>
      </c>
      <c r="O54" s="38">
        <v>92</v>
      </c>
      <c r="P54" s="52">
        <v>238</v>
      </c>
      <c r="Q54" s="20">
        <v>22</v>
      </c>
      <c r="R54" s="38">
        <v>0.3</v>
      </c>
      <c r="S54" s="20">
        <v>505</v>
      </c>
      <c r="T54" s="39">
        <v>6.66</v>
      </c>
      <c r="U54" s="20">
        <v>3300</v>
      </c>
      <c r="V54" s="38">
        <v>11.2</v>
      </c>
      <c r="W54" s="52">
        <v>3860</v>
      </c>
      <c r="X54" s="49">
        <v>64</v>
      </c>
      <c r="Y54" s="11">
        <v>2455</v>
      </c>
      <c r="Z54" s="49">
        <v>31</v>
      </c>
      <c r="AA54" s="11">
        <f t="shared" si="9"/>
        <v>1196.5999999999999</v>
      </c>
      <c r="AB54" s="40">
        <v>3.8</v>
      </c>
      <c r="AC54" s="40">
        <v>1.2</v>
      </c>
      <c r="AD54" s="15">
        <v>686</v>
      </c>
      <c r="AE54" s="40">
        <v>22</v>
      </c>
      <c r="AF54" s="51">
        <v>106</v>
      </c>
      <c r="AG54" s="15" t="s">
        <v>42</v>
      </c>
      <c r="AH54" s="14">
        <v>24</v>
      </c>
      <c r="AI54" s="14">
        <v>122</v>
      </c>
      <c r="AJ54" s="14">
        <v>70</v>
      </c>
      <c r="AK54" s="15" t="s">
        <v>42</v>
      </c>
      <c r="AL54" s="15" t="s">
        <v>43</v>
      </c>
      <c r="AM54" s="15" t="s">
        <v>143</v>
      </c>
      <c r="AN54" s="14" t="s">
        <v>43</v>
      </c>
      <c r="AO54" s="14" t="s">
        <v>42</v>
      </c>
      <c r="AP54" s="14" t="s">
        <v>43</v>
      </c>
      <c r="AQ54" s="15" t="s">
        <v>42</v>
      </c>
      <c r="AR54" s="14" t="s">
        <v>43</v>
      </c>
      <c r="AS54" s="16" t="s">
        <v>139</v>
      </c>
    </row>
    <row r="55" spans="1:45" ht="15" x14ac:dyDescent="0.25">
      <c r="A55" s="11" t="s">
        <v>56</v>
      </c>
      <c r="B55" s="13">
        <v>74</v>
      </c>
      <c r="C55" s="12" t="s">
        <v>33</v>
      </c>
      <c r="D55" s="26" t="s">
        <v>111</v>
      </c>
      <c r="E55" s="33" t="s">
        <v>117</v>
      </c>
      <c r="F55" s="25"/>
      <c r="G55" s="33" t="s">
        <v>117</v>
      </c>
      <c r="H55" s="56"/>
      <c r="I55" s="34" t="s">
        <v>38</v>
      </c>
      <c r="J55" s="12" t="s">
        <v>40</v>
      </c>
      <c r="K55" s="12">
        <v>2</v>
      </c>
      <c r="L55" s="38">
        <v>7.48</v>
      </c>
      <c r="M55" s="38">
        <v>40.1</v>
      </c>
      <c r="N55" s="38">
        <v>65.8</v>
      </c>
      <c r="O55" s="38">
        <v>94.6</v>
      </c>
      <c r="P55" s="52">
        <v>59</v>
      </c>
      <c r="Q55" s="20">
        <v>31</v>
      </c>
      <c r="R55" s="38">
        <v>0.45</v>
      </c>
      <c r="S55" s="20">
        <v>142</v>
      </c>
      <c r="T55" s="38">
        <v>0.86</v>
      </c>
      <c r="U55" s="20">
        <v>1150</v>
      </c>
      <c r="V55" s="38">
        <v>12.4</v>
      </c>
      <c r="W55" s="11">
        <v>6280</v>
      </c>
      <c r="X55" s="49">
        <v>84</v>
      </c>
      <c r="Y55" s="11">
        <v>5300</v>
      </c>
      <c r="Z55" s="49">
        <v>13</v>
      </c>
      <c r="AA55" s="11">
        <f t="shared" si="9"/>
        <v>816.4</v>
      </c>
      <c r="AB55" s="49">
        <v>4.01</v>
      </c>
      <c r="AC55" s="49">
        <v>1.08</v>
      </c>
      <c r="AD55" s="20">
        <v>680</v>
      </c>
      <c r="AE55" s="38">
        <v>14</v>
      </c>
      <c r="AF55" s="52">
        <v>177</v>
      </c>
      <c r="AG55" s="15" t="s">
        <v>42</v>
      </c>
      <c r="AH55" s="14">
        <v>20</v>
      </c>
      <c r="AI55" s="15">
        <v>197</v>
      </c>
      <c r="AJ55" s="15">
        <v>148</v>
      </c>
      <c r="AK55" s="15" t="s">
        <v>42</v>
      </c>
      <c r="AL55" s="15" t="s">
        <v>42</v>
      </c>
      <c r="AM55" s="15">
        <v>2</v>
      </c>
      <c r="AN55" s="14" t="s">
        <v>43</v>
      </c>
      <c r="AO55" s="14" t="s">
        <v>43</v>
      </c>
      <c r="AP55" s="14" t="s">
        <v>43</v>
      </c>
      <c r="AQ55" s="14" t="s">
        <v>43</v>
      </c>
      <c r="AR55" s="14" t="s">
        <v>43</v>
      </c>
      <c r="AS55" s="16" t="s">
        <v>131</v>
      </c>
    </row>
    <row r="56" spans="1:45" ht="15" x14ac:dyDescent="0.25">
      <c r="A56" s="11" t="s">
        <v>57</v>
      </c>
      <c r="B56" s="13">
        <v>76</v>
      </c>
      <c r="C56" s="12" t="s">
        <v>33</v>
      </c>
      <c r="D56" s="26" t="s">
        <v>111</v>
      </c>
      <c r="E56" s="33" t="s">
        <v>117</v>
      </c>
      <c r="F56" s="25"/>
      <c r="G56" s="33" t="s">
        <v>117</v>
      </c>
      <c r="H56" s="56"/>
      <c r="I56" s="34" t="s">
        <v>38</v>
      </c>
      <c r="J56" s="12" t="s">
        <v>36</v>
      </c>
      <c r="K56" s="12">
        <v>0</v>
      </c>
      <c r="L56" s="38">
        <v>7.44</v>
      </c>
      <c r="M56" s="38">
        <v>38.9</v>
      </c>
      <c r="N56" s="38">
        <v>62.3</v>
      </c>
      <c r="O56" s="38">
        <v>92.8</v>
      </c>
      <c r="P56" s="52">
        <v>104</v>
      </c>
      <c r="Q56" s="20">
        <v>40</v>
      </c>
      <c r="R56" s="38">
        <v>1.46</v>
      </c>
      <c r="S56" s="20">
        <v>305</v>
      </c>
      <c r="T56" s="38">
        <v>0.75</v>
      </c>
      <c r="U56" s="20">
        <v>1110</v>
      </c>
      <c r="V56" s="38">
        <v>13.9</v>
      </c>
      <c r="W56" s="52">
        <v>7150</v>
      </c>
      <c r="X56" s="38">
        <v>79</v>
      </c>
      <c r="Y56" s="11">
        <v>5613</v>
      </c>
      <c r="Z56" s="38">
        <v>18</v>
      </c>
      <c r="AA56" s="11">
        <f t="shared" si="9"/>
        <v>1287</v>
      </c>
      <c r="AB56" s="49">
        <v>4.25</v>
      </c>
      <c r="AC56" s="49">
        <v>1</v>
      </c>
      <c r="AD56" s="20">
        <v>846</v>
      </c>
      <c r="AE56" s="38">
        <v>22</v>
      </c>
      <c r="AF56" s="52">
        <v>213</v>
      </c>
      <c r="AG56" s="15" t="s">
        <v>42</v>
      </c>
      <c r="AH56" s="15">
        <v>40</v>
      </c>
      <c r="AI56" s="15">
        <v>135</v>
      </c>
      <c r="AJ56" s="15">
        <v>94</v>
      </c>
      <c r="AK56" s="15" t="s">
        <v>42</v>
      </c>
      <c r="AL56" s="15" t="s">
        <v>42</v>
      </c>
      <c r="AM56" s="15">
        <v>4</v>
      </c>
      <c r="AN56" s="14" t="s">
        <v>43</v>
      </c>
      <c r="AO56" s="14" t="s">
        <v>43</v>
      </c>
      <c r="AP56" s="14" t="s">
        <v>43</v>
      </c>
      <c r="AQ56" s="14" t="s">
        <v>43</v>
      </c>
      <c r="AR56" s="14" t="s">
        <v>43</v>
      </c>
      <c r="AS56" s="16" t="s">
        <v>132</v>
      </c>
    </row>
    <row r="57" spans="1:45" ht="15" x14ac:dyDescent="0.25">
      <c r="A57" s="11" t="s">
        <v>58</v>
      </c>
      <c r="B57" s="13">
        <v>78</v>
      </c>
      <c r="C57" s="12" t="s">
        <v>33</v>
      </c>
      <c r="D57" s="26" t="s">
        <v>111</v>
      </c>
      <c r="E57" s="25"/>
      <c r="F57" s="25"/>
      <c r="G57" s="33" t="s">
        <v>117</v>
      </c>
      <c r="H57" s="56"/>
      <c r="I57" s="34" t="s">
        <v>38</v>
      </c>
      <c r="J57" s="12" t="s">
        <v>40</v>
      </c>
      <c r="K57" s="12" t="s">
        <v>37</v>
      </c>
      <c r="L57" s="14">
        <v>7.45</v>
      </c>
      <c r="M57" s="14">
        <v>35.700000000000003</v>
      </c>
      <c r="N57" s="14">
        <v>63.2</v>
      </c>
      <c r="O57" s="14">
        <v>93.3</v>
      </c>
      <c r="P57" s="14">
        <v>63</v>
      </c>
      <c r="Q57" s="14">
        <v>20</v>
      </c>
      <c r="R57" s="14">
        <v>1.1100000000000001</v>
      </c>
      <c r="S57" s="14">
        <v>166</v>
      </c>
      <c r="T57" s="14">
        <v>1.52</v>
      </c>
      <c r="U57" s="14">
        <v>1170</v>
      </c>
      <c r="V57" s="14">
        <v>11.3</v>
      </c>
      <c r="W57" s="41">
        <v>5610</v>
      </c>
      <c r="X57" s="57">
        <v>76.900000000000006</v>
      </c>
      <c r="Y57" s="11">
        <f t="shared" ref="Y57:Y58" si="12">(W57*X57)/100</f>
        <v>4314.09</v>
      </c>
      <c r="Z57" s="49">
        <v>15</v>
      </c>
      <c r="AA57" s="11">
        <f t="shared" si="9"/>
        <v>841.5</v>
      </c>
      <c r="AB57" s="49">
        <v>4.71</v>
      </c>
      <c r="AC57" s="49">
        <v>1.0900000000000001</v>
      </c>
      <c r="AD57" s="20">
        <v>588</v>
      </c>
      <c r="AE57" s="38">
        <v>5</v>
      </c>
      <c r="AF57" s="52">
        <v>135</v>
      </c>
      <c r="AG57" s="15" t="s">
        <v>42</v>
      </c>
      <c r="AH57" s="20">
        <v>28</v>
      </c>
      <c r="AI57" s="20">
        <v>90</v>
      </c>
      <c r="AJ57" s="20">
        <v>55</v>
      </c>
      <c r="AK57" s="14" t="s">
        <v>43</v>
      </c>
      <c r="AL57" s="14" t="s">
        <v>42</v>
      </c>
      <c r="AM57" s="20">
        <v>5</v>
      </c>
      <c r="AN57" s="14" t="s">
        <v>43</v>
      </c>
      <c r="AO57" s="14" t="s">
        <v>43</v>
      </c>
      <c r="AP57" s="14" t="s">
        <v>42</v>
      </c>
      <c r="AQ57" s="14" t="s">
        <v>43</v>
      </c>
      <c r="AR57" s="14" t="s">
        <v>43</v>
      </c>
      <c r="AS57" s="22" t="s">
        <v>127</v>
      </c>
    </row>
    <row r="58" spans="1:45" ht="15" x14ac:dyDescent="0.25">
      <c r="A58" s="11" t="s">
        <v>59</v>
      </c>
      <c r="B58" s="13">
        <v>80</v>
      </c>
      <c r="C58" s="12" t="s">
        <v>33</v>
      </c>
      <c r="D58" s="26" t="s">
        <v>111</v>
      </c>
      <c r="E58" s="33" t="s">
        <v>117</v>
      </c>
      <c r="F58" s="25"/>
      <c r="G58" s="33" t="s">
        <v>117</v>
      </c>
      <c r="H58" s="56"/>
      <c r="I58" s="34" t="s">
        <v>38</v>
      </c>
      <c r="J58" s="12" t="s">
        <v>36</v>
      </c>
      <c r="K58" s="12">
        <v>0</v>
      </c>
      <c r="L58" s="14">
        <v>7.47</v>
      </c>
      <c r="M58" s="14">
        <v>31.5</v>
      </c>
      <c r="N58" s="14">
        <v>53.2</v>
      </c>
      <c r="O58" s="14">
        <v>89.2</v>
      </c>
      <c r="P58" s="14">
        <v>53</v>
      </c>
      <c r="Q58" s="14">
        <v>83</v>
      </c>
      <c r="R58" s="14">
        <v>1.9</v>
      </c>
      <c r="S58" s="14">
        <v>238</v>
      </c>
      <c r="T58" s="14">
        <v>0.66</v>
      </c>
      <c r="U58" s="14">
        <v>2280</v>
      </c>
      <c r="V58" s="14">
        <v>15.2</v>
      </c>
      <c r="W58" s="41">
        <v>8210</v>
      </c>
      <c r="X58" s="57">
        <v>77.5</v>
      </c>
      <c r="Y58" s="11">
        <f t="shared" si="12"/>
        <v>6362.75</v>
      </c>
      <c r="Z58" s="49">
        <v>12</v>
      </c>
      <c r="AA58" s="11">
        <f t="shared" si="9"/>
        <v>985.2</v>
      </c>
      <c r="AB58" s="49">
        <v>4.3099999999999996</v>
      </c>
      <c r="AC58" s="49">
        <v>1.03</v>
      </c>
      <c r="AD58" s="20">
        <v>923</v>
      </c>
      <c r="AE58" s="38">
        <v>22</v>
      </c>
      <c r="AF58" s="52">
        <v>298</v>
      </c>
      <c r="AG58" s="15" t="s">
        <v>42</v>
      </c>
      <c r="AH58" s="20">
        <v>30</v>
      </c>
      <c r="AI58" s="20">
        <v>160</v>
      </c>
      <c r="AJ58" s="20">
        <v>92</v>
      </c>
      <c r="AK58" s="14" t="s">
        <v>43</v>
      </c>
      <c r="AL58" s="14" t="s">
        <v>43</v>
      </c>
      <c r="AM58" s="20">
        <v>5</v>
      </c>
      <c r="AN58" s="14" t="s">
        <v>43</v>
      </c>
      <c r="AO58" s="14" t="s">
        <v>43</v>
      </c>
      <c r="AP58" s="14" t="s">
        <v>42</v>
      </c>
      <c r="AQ58" s="14" t="s">
        <v>43</v>
      </c>
      <c r="AR58" s="14" t="s">
        <v>43</v>
      </c>
      <c r="AS58" s="22" t="s">
        <v>154</v>
      </c>
    </row>
    <row r="59" spans="1:45" ht="15" x14ac:dyDescent="0.25">
      <c r="A59" s="11" t="s">
        <v>118</v>
      </c>
      <c r="B59" s="13">
        <v>72</v>
      </c>
      <c r="C59" s="12" t="s">
        <v>33</v>
      </c>
      <c r="D59" s="26" t="s">
        <v>111</v>
      </c>
      <c r="E59" s="25"/>
      <c r="F59" s="25"/>
      <c r="G59" s="33" t="s">
        <v>117</v>
      </c>
      <c r="H59" s="56"/>
      <c r="I59" s="34" t="s">
        <v>38</v>
      </c>
      <c r="J59" s="12" t="s">
        <v>36</v>
      </c>
      <c r="K59" s="12">
        <v>0</v>
      </c>
      <c r="L59" s="49">
        <v>7.47</v>
      </c>
      <c r="M59" s="49">
        <v>39.9</v>
      </c>
      <c r="N59" s="49">
        <v>60.4</v>
      </c>
      <c r="O59" s="49">
        <v>93.3</v>
      </c>
      <c r="P59" s="11">
        <v>150</v>
      </c>
      <c r="Q59" s="14" t="s">
        <v>167</v>
      </c>
      <c r="R59" s="38">
        <v>0.72</v>
      </c>
      <c r="S59" s="20">
        <v>34</v>
      </c>
      <c r="T59" s="38">
        <v>1.45</v>
      </c>
      <c r="U59" s="20">
        <v>1260</v>
      </c>
      <c r="V59" s="38">
        <v>11.3</v>
      </c>
      <c r="W59" s="41" t="s">
        <v>160</v>
      </c>
      <c r="X59" s="38">
        <v>95.2</v>
      </c>
      <c r="Y59" s="41" t="s">
        <v>143</v>
      </c>
      <c r="Z59" s="38">
        <v>2</v>
      </c>
      <c r="AA59" s="11">
        <v>507.6</v>
      </c>
      <c r="AB59" s="49">
        <v>4.42</v>
      </c>
      <c r="AC59" s="49">
        <v>1.05</v>
      </c>
      <c r="AD59" s="20">
        <v>503</v>
      </c>
      <c r="AE59" s="38">
        <v>5</v>
      </c>
      <c r="AF59" s="52">
        <v>132</v>
      </c>
      <c r="AG59" s="14" t="s">
        <v>42</v>
      </c>
      <c r="AH59" s="14">
        <v>30</v>
      </c>
      <c r="AI59" s="14">
        <v>135</v>
      </c>
      <c r="AJ59" s="14">
        <v>61</v>
      </c>
      <c r="AK59" s="12" t="s">
        <v>43</v>
      </c>
      <c r="AL59" s="12" t="s">
        <v>43</v>
      </c>
      <c r="AM59" s="12">
        <v>6</v>
      </c>
      <c r="AN59" s="14" t="s">
        <v>43</v>
      </c>
      <c r="AO59" s="14" t="s">
        <v>43</v>
      </c>
      <c r="AP59" s="14" t="s">
        <v>43</v>
      </c>
      <c r="AQ59" s="14" t="s">
        <v>43</v>
      </c>
      <c r="AR59" s="14" t="s">
        <v>43</v>
      </c>
      <c r="AS59" s="22" t="s">
        <v>143</v>
      </c>
    </row>
    <row r="60" spans="1:45" ht="15" x14ac:dyDescent="0.25">
      <c r="A60" s="11" t="s">
        <v>61</v>
      </c>
      <c r="B60" s="13">
        <v>78</v>
      </c>
      <c r="C60" s="17" t="s">
        <v>34</v>
      </c>
      <c r="D60" s="26" t="s">
        <v>111</v>
      </c>
      <c r="E60" s="33" t="s">
        <v>117</v>
      </c>
      <c r="F60" s="25"/>
      <c r="G60" s="33" t="s">
        <v>117</v>
      </c>
      <c r="H60" s="56"/>
      <c r="I60" s="34" t="s">
        <v>38</v>
      </c>
      <c r="J60" s="17" t="s">
        <v>36</v>
      </c>
      <c r="K60" s="17">
        <v>1</v>
      </c>
      <c r="L60" s="39">
        <v>7.34</v>
      </c>
      <c r="M60" s="39">
        <v>31</v>
      </c>
      <c r="N60" s="39">
        <v>65.599999999999994</v>
      </c>
      <c r="O60" s="39">
        <v>93.7</v>
      </c>
      <c r="P60" s="50">
        <v>82</v>
      </c>
      <c r="Q60" s="18">
        <v>41</v>
      </c>
      <c r="R60" s="39">
        <v>0.4</v>
      </c>
      <c r="S60" s="18">
        <v>10</v>
      </c>
      <c r="T60" s="39">
        <v>0.77</v>
      </c>
      <c r="U60" s="18">
        <v>990</v>
      </c>
      <c r="V60" s="39">
        <v>12.7</v>
      </c>
      <c r="W60" s="50">
        <v>4160</v>
      </c>
      <c r="X60" s="39">
        <v>81.2</v>
      </c>
      <c r="Y60" s="41">
        <f>(W60*X60)/100</f>
        <v>3377.92</v>
      </c>
      <c r="Z60" s="39">
        <v>13.1</v>
      </c>
      <c r="AA60" s="11">
        <f t="shared" ref="AA60" si="13">(W60*Z60)/100</f>
        <v>544.96</v>
      </c>
      <c r="AB60" s="53">
        <v>4.5999999999999996</v>
      </c>
      <c r="AC60" s="53">
        <v>1.0900000000000001</v>
      </c>
      <c r="AD60" s="18">
        <v>804</v>
      </c>
      <c r="AE60" s="37" t="s">
        <v>143</v>
      </c>
      <c r="AF60" s="50">
        <v>184</v>
      </c>
      <c r="AG60" s="17" t="s">
        <v>43</v>
      </c>
      <c r="AH60" s="17">
        <v>25</v>
      </c>
      <c r="AI60" s="14" t="s">
        <v>143</v>
      </c>
      <c r="AJ60" s="17">
        <v>60</v>
      </c>
      <c r="AK60" s="49" t="s">
        <v>143</v>
      </c>
      <c r="AL60" s="49" t="s">
        <v>143</v>
      </c>
      <c r="AM60" s="17">
        <v>6</v>
      </c>
      <c r="AN60" s="14" t="s">
        <v>43</v>
      </c>
      <c r="AO60" s="14" t="s">
        <v>43</v>
      </c>
      <c r="AP60" s="14" t="s">
        <v>42</v>
      </c>
      <c r="AQ60" s="14" t="s">
        <v>43</v>
      </c>
      <c r="AR60" s="14" t="s">
        <v>43</v>
      </c>
      <c r="AS60" s="19" t="s">
        <v>155</v>
      </c>
    </row>
    <row r="61" spans="1:45" ht="15" x14ac:dyDescent="0.25">
      <c r="A61" s="11" t="s">
        <v>62</v>
      </c>
      <c r="B61" s="13">
        <v>79</v>
      </c>
      <c r="C61" s="12" t="s">
        <v>33</v>
      </c>
      <c r="D61" s="26" t="s">
        <v>111</v>
      </c>
      <c r="E61" s="25"/>
      <c r="F61" s="25"/>
      <c r="G61" s="33" t="s">
        <v>117</v>
      </c>
      <c r="H61" s="33" t="s">
        <v>117</v>
      </c>
      <c r="I61" s="34" t="s">
        <v>38</v>
      </c>
      <c r="J61" s="12" t="s">
        <v>36</v>
      </c>
      <c r="K61" s="20">
        <v>1</v>
      </c>
      <c r="L61" s="14">
        <v>7.48</v>
      </c>
      <c r="M61" s="14">
        <v>33.799999999999997</v>
      </c>
      <c r="N61" s="14">
        <v>65.599999999999994</v>
      </c>
      <c r="O61" s="14">
        <v>93.5</v>
      </c>
      <c r="P61" s="14">
        <v>82</v>
      </c>
      <c r="Q61" s="14">
        <v>27</v>
      </c>
      <c r="R61" s="14">
        <v>0.53</v>
      </c>
      <c r="S61" s="14">
        <v>99</v>
      </c>
      <c r="T61" s="14">
        <v>2.29</v>
      </c>
      <c r="U61" s="14">
        <v>3490</v>
      </c>
      <c r="V61" s="14">
        <v>14.4</v>
      </c>
      <c r="W61" s="41">
        <v>7320</v>
      </c>
      <c r="X61" s="14">
        <v>77.599999999999994</v>
      </c>
      <c r="Y61" s="41">
        <f>(W61*X61)/100</f>
        <v>5680.32</v>
      </c>
      <c r="Z61" s="49" t="s">
        <v>143</v>
      </c>
      <c r="AA61" s="11" t="s">
        <v>143</v>
      </c>
      <c r="AB61" s="57">
        <v>4.6500000000000004</v>
      </c>
      <c r="AC61" s="57">
        <v>1.19</v>
      </c>
      <c r="AD61" s="14">
        <v>937</v>
      </c>
      <c r="AE61" s="14">
        <v>27.8</v>
      </c>
      <c r="AF61" s="14">
        <v>169</v>
      </c>
      <c r="AG61" s="14" t="s">
        <v>42</v>
      </c>
      <c r="AH61" s="20">
        <v>25</v>
      </c>
      <c r="AI61" s="15">
        <v>120</v>
      </c>
      <c r="AJ61" s="14" t="s">
        <v>143</v>
      </c>
      <c r="AK61" s="15" t="s">
        <v>42</v>
      </c>
      <c r="AL61" s="15" t="s">
        <v>43</v>
      </c>
      <c r="AM61" s="49" t="s">
        <v>143</v>
      </c>
      <c r="AN61" s="14" t="s">
        <v>43</v>
      </c>
      <c r="AO61" s="14" t="s">
        <v>43</v>
      </c>
      <c r="AP61" s="14" t="s">
        <v>43</v>
      </c>
      <c r="AQ61" s="14" t="s">
        <v>43</v>
      </c>
      <c r="AR61" s="14" t="s">
        <v>43</v>
      </c>
      <c r="AS61" s="16" t="s">
        <v>133</v>
      </c>
    </row>
    <row r="62" spans="1:45" ht="15" x14ac:dyDescent="0.25">
      <c r="A62" s="11" t="s">
        <v>63</v>
      </c>
      <c r="B62" s="13">
        <v>79</v>
      </c>
      <c r="C62" s="12" t="s">
        <v>33</v>
      </c>
      <c r="D62" s="26" t="s">
        <v>111</v>
      </c>
      <c r="E62" s="25"/>
      <c r="F62" s="25"/>
      <c r="G62" s="33" t="s">
        <v>117</v>
      </c>
      <c r="H62" s="33" t="s">
        <v>117</v>
      </c>
      <c r="I62" s="34" t="s">
        <v>38</v>
      </c>
      <c r="J62" s="12" t="s">
        <v>40</v>
      </c>
      <c r="K62" s="12" t="s">
        <v>37</v>
      </c>
      <c r="L62" s="14" t="s">
        <v>143</v>
      </c>
      <c r="M62" s="14">
        <v>38.4</v>
      </c>
      <c r="N62" s="14">
        <v>59.9</v>
      </c>
      <c r="O62" s="14">
        <v>89.9</v>
      </c>
      <c r="P62" s="14">
        <v>99</v>
      </c>
      <c r="Q62" s="15">
        <v>41</v>
      </c>
      <c r="R62" s="15">
        <v>0.79</v>
      </c>
      <c r="S62" s="15" t="s">
        <v>166</v>
      </c>
      <c r="T62" s="15">
        <v>1.23</v>
      </c>
      <c r="U62" s="15">
        <v>3590</v>
      </c>
      <c r="V62" s="15">
        <v>11.2</v>
      </c>
      <c r="W62" s="51">
        <v>11020</v>
      </c>
      <c r="X62" s="14">
        <v>87.8</v>
      </c>
      <c r="Y62" s="41">
        <f t="shared" ref="Y62:Y64" si="14">(W62*X62)/100</f>
        <v>9675.56</v>
      </c>
      <c r="Z62" s="49" t="s">
        <v>143</v>
      </c>
      <c r="AA62" s="11" t="s">
        <v>143</v>
      </c>
      <c r="AB62" s="57">
        <v>3.54</v>
      </c>
      <c r="AC62" s="57">
        <v>1.27</v>
      </c>
      <c r="AD62" s="15" t="s">
        <v>161</v>
      </c>
      <c r="AE62" s="15">
        <v>13.3</v>
      </c>
      <c r="AF62" s="15">
        <v>214</v>
      </c>
      <c r="AG62" s="15" t="s">
        <v>42</v>
      </c>
      <c r="AH62" s="15">
        <v>20</v>
      </c>
      <c r="AI62" s="15">
        <v>120</v>
      </c>
      <c r="AJ62" s="15">
        <v>84</v>
      </c>
      <c r="AK62" s="15" t="s">
        <v>42</v>
      </c>
      <c r="AL62" s="15" t="s">
        <v>42</v>
      </c>
      <c r="AM62" s="51">
        <v>5</v>
      </c>
      <c r="AN62" s="14" t="s">
        <v>43</v>
      </c>
      <c r="AO62" s="14" t="s">
        <v>43</v>
      </c>
      <c r="AP62" s="14" t="s">
        <v>43</v>
      </c>
      <c r="AQ62" s="14" t="s">
        <v>43</v>
      </c>
      <c r="AR62" s="14" t="s">
        <v>43</v>
      </c>
      <c r="AS62" s="16" t="s">
        <v>134</v>
      </c>
    </row>
    <row r="63" spans="1:45" ht="14.25" customHeight="1" x14ac:dyDescent="0.25">
      <c r="A63" s="11" t="s">
        <v>64</v>
      </c>
      <c r="B63" s="13">
        <v>85</v>
      </c>
      <c r="C63" s="12" t="s">
        <v>33</v>
      </c>
      <c r="D63" s="26" t="s">
        <v>111</v>
      </c>
      <c r="E63" s="25"/>
      <c r="F63" s="25"/>
      <c r="G63" s="33" t="s">
        <v>117</v>
      </c>
      <c r="H63" s="33" t="s">
        <v>117</v>
      </c>
      <c r="I63" s="34" t="s">
        <v>38</v>
      </c>
      <c r="J63" s="12" t="s">
        <v>39</v>
      </c>
      <c r="K63" s="12" t="s">
        <v>37</v>
      </c>
      <c r="L63" s="15">
        <v>7.49</v>
      </c>
      <c r="M63" s="15">
        <v>29.6</v>
      </c>
      <c r="N63" s="15">
        <v>56.7</v>
      </c>
      <c r="O63" s="15">
        <v>91.7</v>
      </c>
      <c r="P63" s="15">
        <v>129</v>
      </c>
      <c r="Q63" s="14">
        <v>35</v>
      </c>
      <c r="R63" s="14">
        <v>0.53</v>
      </c>
      <c r="S63" s="14">
        <v>98</v>
      </c>
      <c r="T63" s="14">
        <v>5.81</v>
      </c>
      <c r="U63" s="14">
        <v>2530</v>
      </c>
      <c r="V63" s="14">
        <v>10.3</v>
      </c>
      <c r="W63" s="41">
        <v>7010</v>
      </c>
      <c r="X63" s="14">
        <v>86.4</v>
      </c>
      <c r="Y63" s="41">
        <f t="shared" si="14"/>
        <v>6056.64</v>
      </c>
      <c r="Z63" s="49" t="s">
        <v>143</v>
      </c>
      <c r="AA63" s="11" t="s">
        <v>143</v>
      </c>
      <c r="AB63" s="57">
        <v>3.43</v>
      </c>
      <c r="AC63" s="57">
        <v>1.57</v>
      </c>
      <c r="AD63" s="14">
        <v>649</v>
      </c>
      <c r="AE63" s="14">
        <v>7.1</v>
      </c>
      <c r="AF63" s="14">
        <v>224</v>
      </c>
      <c r="AG63" s="14" t="s">
        <v>42</v>
      </c>
      <c r="AH63" s="20">
        <v>16</v>
      </c>
      <c r="AI63" s="20">
        <v>100</v>
      </c>
      <c r="AJ63" s="20">
        <v>60</v>
      </c>
      <c r="AK63" s="14" t="s">
        <v>42</v>
      </c>
      <c r="AL63" s="14" t="s">
        <v>43</v>
      </c>
      <c r="AM63" s="52">
        <v>2</v>
      </c>
      <c r="AN63" s="14" t="s">
        <v>43</v>
      </c>
      <c r="AO63" s="14" t="s">
        <v>43</v>
      </c>
      <c r="AP63" s="14" t="s">
        <v>43</v>
      </c>
      <c r="AQ63" s="14" t="s">
        <v>43</v>
      </c>
      <c r="AR63" s="14" t="s">
        <v>43</v>
      </c>
      <c r="AS63" s="16" t="s">
        <v>135</v>
      </c>
    </row>
    <row r="64" spans="1:45" ht="15" x14ac:dyDescent="0.25">
      <c r="A64" s="11" t="s">
        <v>65</v>
      </c>
      <c r="B64" s="13">
        <v>83</v>
      </c>
      <c r="C64" s="12" t="s">
        <v>33</v>
      </c>
      <c r="D64" s="26" t="s">
        <v>111</v>
      </c>
      <c r="E64" s="25"/>
      <c r="F64" s="25"/>
      <c r="G64" s="33" t="s">
        <v>117</v>
      </c>
      <c r="H64" s="33" t="s">
        <v>117</v>
      </c>
      <c r="I64" s="34" t="s">
        <v>38</v>
      </c>
      <c r="J64" s="12" t="s">
        <v>40</v>
      </c>
      <c r="K64" s="12" t="s">
        <v>37</v>
      </c>
      <c r="L64" s="14">
        <v>7.5</v>
      </c>
      <c r="M64" s="14">
        <v>31.8</v>
      </c>
      <c r="N64" s="14">
        <v>43.7</v>
      </c>
      <c r="O64" s="14">
        <v>82.8</v>
      </c>
      <c r="P64" s="14">
        <v>208</v>
      </c>
      <c r="Q64" s="14">
        <v>24</v>
      </c>
      <c r="R64" s="14">
        <v>0.63</v>
      </c>
      <c r="S64" s="14">
        <v>150</v>
      </c>
      <c r="T64" s="14">
        <v>0.89</v>
      </c>
      <c r="U64" s="14" t="s">
        <v>143</v>
      </c>
      <c r="V64" s="14">
        <v>11</v>
      </c>
      <c r="W64" s="41">
        <v>10080</v>
      </c>
      <c r="X64" s="14">
        <v>88.8</v>
      </c>
      <c r="Y64" s="41">
        <f t="shared" si="14"/>
        <v>8951.0400000000009</v>
      </c>
      <c r="Z64" s="49" t="s">
        <v>143</v>
      </c>
      <c r="AA64" s="11" t="s">
        <v>143</v>
      </c>
      <c r="AB64" s="57">
        <v>3.49</v>
      </c>
      <c r="AC64" s="57">
        <v>1.1299999999999999</v>
      </c>
      <c r="AD64" s="14">
        <v>595</v>
      </c>
      <c r="AE64" s="14">
        <v>4.5999999999999996</v>
      </c>
      <c r="AF64" s="14">
        <v>379</v>
      </c>
      <c r="AG64" s="17" t="s">
        <v>43</v>
      </c>
      <c r="AH64" s="20">
        <v>30</v>
      </c>
      <c r="AI64" s="20">
        <v>140</v>
      </c>
      <c r="AJ64" s="20">
        <v>60</v>
      </c>
      <c r="AK64" s="49" t="s">
        <v>143</v>
      </c>
      <c r="AL64" s="49" t="s">
        <v>143</v>
      </c>
      <c r="AM64" s="11">
        <v>2</v>
      </c>
      <c r="AN64" s="14" t="s">
        <v>43</v>
      </c>
      <c r="AO64" s="15" t="s">
        <v>43</v>
      </c>
      <c r="AP64" s="15" t="s">
        <v>42</v>
      </c>
      <c r="AQ64" s="14" t="s">
        <v>43</v>
      </c>
      <c r="AR64" s="14" t="s">
        <v>43</v>
      </c>
      <c r="AS64" s="19" t="s">
        <v>153</v>
      </c>
    </row>
    <row r="65" spans="1:45" ht="15" x14ac:dyDescent="0.25">
      <c r="A65" s="11" t="s">
        <v>66</v>
      </c>
      <c r="B65" s="13">
        <v>77</v>
      </c>
      <c r="C65" s="12" t="s">
        <v>33</v>
      </c>
      <c r="D65" s="26" t="s">
        <v>111</v>
      </c>
      <c r="E65" s="25"/>
      <c r="F65" s="25"/>
      <c r="G65" s="33" t="s">
        <v>117</v>
      </c>
      <c r="H65" s="33" t="s">
        <v>117</v>
      </c>
      <c r="I65" s="34" t="s">
        <v>38</v>
      </c>
      <c r="J65" s="12" t="s">
        <v>36</v>
      </c>
      <c r="K65" s="12">
        <v>4</v>
      </c>
      <c r="L65" s="38">
        <v>7.47</v>
      </c>
      <c r="M65" s="38">
        <v>24.9</v>
      </c>
      <c r="N65" s="38">
        <v>83.3</v>
      </c>
      <c r="O65" s="38">
        <v>96.6</v>
      </c>
      <c r="P65" s="52">
        <v>183</v>
      </c>
      <c r="Q65" s="20">
        <v>94</v>
      </c>
      <c r="R65" s="38">
        <v>1.25</v>
      </c>
      <c r="S65" s="18">
        <v>417</v>
      </c>
      <c r="T65" s="38">
        <v>1.17</v>
      </c>
      <c r="U65" s="20">
        <v>2370</v>
      </c>
      <c r="V65" s="38">
        <v>16.2</v>
      </c>
      <c r="W65" s="52">
        <v>8100</v>
      </c>
      <c r="X65" s="49" t="s">
        <v>143</v>
      </c>
      <c r="Y65" s="11" t="s">
        <v>143</v>
      </c>
      <c r="Z65" s="49" t="s">
        <v>143</v>
      </c>
      <c r="AA65" s="11" t="s">
        <v>143</v>
      </c>
      <c r="AB65" s="57">
        <v>4.76</v>
      </c>
      <c r="AC65" s="57">
        <v>1.2</v>
      </c>
      <c r="AD65" s="14">
        <v>1007</v>
      </c>
      <c r="AE65" s="14">
        <v>14.6</v>
      </c>
      <c r="AF65" s="14">
        <v>205</v>
      </c>
      <c r="AG65" s="17" t="s">
        <v>43</v>
      </c>
      <c r="AH65" s="20">
        <v>36</v>
      </c>
      <c r="AI65" s="20">
        <v>120</v>
      </c>
      <c r="AJ65" s="20">
        <v>100</v>
      </c>
      <c r="AK65" s="49" t="s">
        <v>143</v>
      </c>
      <c r="AL65" s="49" t="s">
        <v>143</v>
      </c>
      <c r="AM65" s="11">
        <v>4</v>
      </c>
      <c r="AN65" s="15" t="s">
        <v>42</v>
      </c>
      <c r="AO65" s="15" t="s">
        <v>42</v>
      </c>
      <c r="AP65" s="15" t="s">
        <v>42</v>
      </c>
      <c r="AQ65" s="15" t="s">
        <v>42</v>
      </c>
      <c r="AR65" s="14" t="s">
        <v>43</v>
      </c>
      <c r="AS65" s="22" t="s">
        <v>127</v>
      </c>
    </row>
    <row r="66" spans="1:45" ht="15" x14ac:dyDescent="0.25">
      <c r="A66" s="11" t="s">
        <v>67</v>
      </c>
      <c r="B66" s="13">
        <v>75</v>
      </c>
      <c r="C66" s="17" t="s">
        <v>34</v>
      </c>
      <c r="D66" s="26" t="s">
        <v>111</v>
      </c>
      <c r="E66" s="25"/>
      <c r="F66" s="25"/>
      <c r="G66" s="33" t="s">
        <v>117</v>
      </c>
      <c r="H66" s="33" t="s">
        <v>117</v>
      </c>
      <c r="I66" s="34" t="s">
        <v>38</v>
      </c>
      <c r="J66" s="17" t="s">
        <v>36</v>
      </c>
      <c r="K66" s="17">
        <v>0</v>
      </c>
      <c r="L66" s="39">
        <v>7.5</v>
      </c>
      <c r="M66" s="39">
        <v>34.1</v>
      </c>
      <c r="N66" s="39">
        <v>58.6</v>
      </c>
      <c r="O66" s="39">
        <v>91.5</v>
      </c>
      <c r="P66" s="50">
        <v>97.6</v>
      </c>
      <c r="Q66" s="12">
        <v>55</v>
      </c>
      <c r="R66" s="49">
        <v>0.85</v>
      </c>
      <c r="S66" s="17" t="s">
        <v>143</v>
      </c>
      <c r="T66" s="49">
        <v>0.86</v>
      </c>
      <c r="U66" s="12">
        <v>1450</v>
      </c>
      <c r="V66" s="39">
        <v>12.1</v>
      </c>
      <c r="W66" s="50">
        <v>3880</v>
      </c>
      <c r="X66" s="39">
        <v>89.7</v>
      </c>
      <c r="Y66" s="41">
        <f>(W66*X66)/100</f>
        <v>3480.36</v>
      </c>
      <c r="Z66" s="37">
        <v>7.47</v>
      </c>
      <c r="AA66" s="11">
        <f t="shared" ref="AA66:AA71" si="15">(W66*Z66)/100</f>
        <v>289.83600000000001</v>
      </c>
      <c r="AB66" s="53">
        <v>4.0199999999999996</v>
      </c>
      <c r="AC66" s="53">
        <v>1.04</v>
      </c>
      <c r="AD66" s="14">
        <v>991</v>
      </c>
      <c r="AE66" s="37">
        <v>18</v>
      </c>
      <c r="AF66" s="50">
        <v>240</v>
      </c>
      <c r="AG66" s="17" t="s">
        <v>43</v>
      </c>
      <c r="AH66" s="18">
        <v>30</v>
      </c>
      <c r="AI66" s="14" t="s">
        <v>143</v>
      </c>
      <c r="AJ66" s="14" t="s">
        <v>143</v>
      </c>
      <c r="AK66" s="49" t="s">
        <v>143</v>
      </c>
      <c r="AL66" s="49" t="s">
        <v>143</v>
      </c>
      <c r="AM66" s="50">
        <v>4</v>
      </c>
      <c r="AN66" s="14" t="s">
        <v>143</v>
      </c>
      <c r="AO66" s="14" t="s">
        <v>143</v>
      </c>
      <c r="AP66" s="14" t="s">
        <v>143</v>
      </c>
      <c r="AQ66" s="14" t="s">
        <v>143</v>
      </c>
      <c r="AR66" s="14" t="s">
        <v>143</v>
      </c>
      <c r="AS66" s="19" t="s">
        <v>125</v>
      </c>
    </row>
    <row r="67" spans="1:45" ht="15" x14ac:dyDescent="0.25">
      <c r="A67" s="11" t="s">
        <v>68</v>
      </c>
      <c r="B67" s="13">
        <v>71</v>
      </c>
      <c r="C67" s="12" t="s">
        <v>33</v>
      </c>
      <c r="D67" s="26" t="s">
        <v>111</v>
      </c>
      <c r="E67" s="25"/>
      <c r="F67" s="25"/>
      <c r="G67" s="33" t="s">
        <v>117</v>
      </c>
      <c r="H67" s="56"/>
      <c r="I67" s="34" t="s">
        <v>38</v>
      </c>
      <c r="J67" s="12" t="s">
        <v>40</v>
      </c>
      <c r="K67" s="20">
        <v>2</v>
      </c>
      <c r="L67" s="38">
        <v>7.46</v>
      </c>
      <c r="M67" s="38">
        <v>41.1</v>
      </c>
      <c r="N67" s="38">
        <v>52.8</v>
      </c>
      <c r="O67" s="38">
        <v>89.6</v>
      </c>
      <c r="P67" s="52">
        <v>53</v>
      </c>
      <c r="Q67" s="20">
        <v>58</v>
      </c>
      <c r="R67" s="38">
        <v>0.91</v>
      </c>
      <c r="S67" s="18" t="s">
        <v>165</v>
      </c>
      <c r="T67" s="38">
        <v>1.1200000000000001</v>
      </c>
      <c r="U67" s="20">
        <v>810</v>
      </c>
      <c r="V67" s="38">
        <v>14.6</v>
      </c>
      <c r="W67" s="52">
        <v>6840</v>
      </c>
      <c r="X67" s="38">
        <v>74.2</v>
      </c>
      <c r="Y67" s="41">
        <f t="shared" ref="Y67:Y76" si="16">(W67*X67)/100</f>
        <v>5075.28</v>
      </c>
      <c r="Z67" s="38">
        <v>16.37</v>
      </c>
      <c r="AA67" s="11">
        <f t="shared" si="15"/>
        <v>1119.7080000000001</v>
      </c>
      <c r="AB67" s="49" t="s">
        <v>143</v>
      </c>
      <c r="AC67" s="49" t="s">
        <v>143</v>
      </c>
      <c r="AD67" s="20">
        <v>609</v>
      </c>
      <c r="AE67" s="38">
        <v>4</v>
      </c>
      <c r="AF67" s="52">
        <v>167</v>
      </c>
      <c r="AG67" s="15" t="s">
        <v>42</v>
      </c>
      <c r="AH67" s="20">
        <v>22</v>
      </c>
      <c r="AI67" s="20">
        <v>180</v>
      </c>
      <c r="AJ67" s="20">
        <v>84</v>
      </c>
      <c r="AK67" s="49" t="s">
        <v>143</v>
      </c>
      <c r="AL67" s="49" t="s">
        <v>143</v>
      </c>
      <c r="AM67" s="11" t="s">
        <v>143</v>
      </c>
      <c r="AN67" s="14" t="s">
        <v>43</v>
      </c>
      <c r="AO67" s="14" t="s">
        <v>43</v>
      </c>
      <c r="AP67" s="14" t="s">
        <v>43</v>
      </c>
      <c r="AQ67" s="14" t="s">
        <v>43</v>
      </c>
      <c r="AR67" s="14" t="s">
        <v>43</v>
      </c>
      <c r="AS67" s="22" t="s">
        <v>143</v>
      </c>
    </row>
    <row r="68" spans="1:45" ht="15" x14ac:dyDescent="0.25">
      <c r="A68" s="11" t="s">
        <v>69</v>
      </c>
      <c r="B68" s="13">
        <v>71</v>
      </c>
      <c r="C68" s="14" t="s">
        <v>33</v>
      </c>
      <c r="D68" s="26" t="s">
        <v>111</v>
      </c>
      <c r="E68" s="25"/>
      <c r="F68" s="25"/>
      <c r="G68" s="33"/>
      <c r="H68" s="56"/>
      <c r="I68" s="34" t="s">
        <v>38</v>
      </c>
      <c r="J68" s="12" t="s">
        <v>40</v>
      </c>
      <c r="K68" s="12" t="s">
        <v>37</v>
      </c>
      <c r="L68" s="14">
        <v>7.5</v>
      </c>
      <c r="M68" s="14">
        <v>30.2</v>
      </c>
      <c r="N68" s="14">
        <v>51.6</v>
      </c>
      <c r="O68" s="14">
        <v>90</v>
      </c>
      <c r="P68" s="14">
        <v>246</v>
      </c>
      <c r="Q68" s="14">
        <v>22</v>
      </c>
      <c r="R68" s="14">
        <v>0.89</v>
      </c>
      <c r="S68" s="14">
        <v>154</v>
      </c>
      <c r="T68" s="14">
        <v>1.1299999999999999</v>
      </c>
      <c r="U68" s="14">
        <v>1160</v>
      </c>
      <c r="V68" s="14">
        <v>12.3</v>
      </c>
      <c r="W68" s="41">
        <v>4700</v>
      </c>
      <c r="X68" s="14">
        <v>64.2</v>
      </c>
      <c r="Y68" s="41">
        <v>3020</v>
      </c>
      <c r="Z68" s="14">
        <v>32.200000000000003</v>
      </c>
      <c r="AA68" s="11">
        <f t="shared" si="15"/>
        <v>1513.4</v>
      </c>
      <c r="AB68" s="15">
        <v>3.89</v>
      </c>
      <c r="AC68" s="15">
        <v>1.03</v>
      </c>
      <c r="AD68" s="14">
        <v>601</v>
      </c>
      <c r="AE68" s="14">
        <v>15.2</v>
      </c>
      <c r="AF68" s="14">
        <v>196</v>
      </c>
      <c r="AG68" s="15" t="s">
        <v>42</v>
      </c>
      <c r="AH68" s="20">
        <v>22</v>
      </c>
      <c r="AI68" s="20">
        <v>110</v>
      </c>
      <c r="AJ68" s="20">
        <v>69</v>
      </c>
      <c r="AK68" s="49" t="s">
        <v>143</v>
      </c>
      <c r="AL68" s="49" t="s">
        <v>143</v>
      </c>
      <c r="AM68" s="11">
        <v>2</v>
      </c>
      <c r="AN68" s="14" t="s">
        <v>43</v>
      </c>
      <c r="AO68" s="14" t="s">
        <v>43</v>
      </c>
      <c r="AP68" s="14" t="s">
        <v>43</v>
      </c>
      <c r="AQ68" s="14" t="s">
        <v>43</v>
      </c>
      <c r="AR68" s="14" t="s">
        <v>43</v>
      </c>
      <c r="AS68" s="22" t="s">
        <v>143</v>
      </c>
    </row>
    <row r="69" spans="1:45" ht="15" x14ac:dyDescent="0.25">
      <c r="A69" s="11" t="s">
        <v>70</v>
      </c>
      <c r="B69" s="13">
        <v>76</v>
      </c>
      <c r="C69" s="14" t="s">
        <v>33</v>
      </c>
      <c r="D69" s="26" t="s">
        <v>111</v>
      </c>
      <c r="E69" s="33" t="s">
        <v>117</v>
      </c>
      <c r="F69" s="25"/>
      <c r="G69" s="33"/>
      <c r="H69" s="56"/>
      <c r="I69" s="34" t="s">
        <v>38</v>
      </c>
      <c r="J69" s="14" t="s">
        <v>36</v>
      </c>
      <c r="K69" s="20">
        <v>3</v>
      </c>
      <c r="L69" s="14">
        <v>7.48</v>
      </c>
      <c r="M69" s="14">
        <v>37.200000000000003</v>
      </c>
      <c r="N69" s="14">
        <v>58.3</v>
      </c>
      <c r="O69" s="14">
        <v>92.1</v>
      </c>
      <c r="P69" s="14">
        <v>194</v>
      </c>
      <c r="Q69" s="14">
        <v>21</v>
      </c>
      <c r="R69" s="14">
        <v>0.82</v>
      </c>
      <c r="S69" s="14">
        <v>125</v>
      </c>
      <c r="T69" s="14">
        <v>1.56</v>
      </c>
      <c r="U69" s="14">
        <v>1480</v>
      </c>
      <c r="V69" s="14">
        <v>12.8</v>
      </c>
      <c r="W69" s="41">
        <v>6100</v>
      </c>
      <c r="X69" s="14">
        <v>81.099999999999994</v>
      </c>
      <c r="Y69" s="41">
        <f t="shared" si="16"/>
        <v>4947.0999999999995</v>
      </c>
      <c r="Z69" s="14" t="s">
        <v>143</v>
      </c>
      <c r="AA69" s="11" t="s">
        <v>143</v>
      </c>
      <c r="AB69" s="15">
        <v>4.04</v>
      </c>
      <c r="AC69" s="15">
        <v>1.79</v>
      </c>
      <c r="AD69" s="14">
        <v>524</v>
      </c>
      <c r="AE69" s="14">
        <v>17</v>
      </c>
      <c r="AF69" s="14">
        <v>80</v>
      </c>
      <c r="AG69" s="15" t="s">
        <v>42</v>
      </c>
      <c r="AH69" s="20">
        <v>28</v>
      </c>
      <c r="AI69" s="20">
        <v>145</v>
      </c>
      <c r="AJ69" s="20">
        <v>70</v>
      </c>
      <c r="AK69" s="49" t="s">
        <v>143</v>
      </c>
      <c r="AL69" s="49" t="s">
        <v>143</v>
      </c>
      <c r="AM69" s="11">
        <v>5</v>
      </c>
      <c r="AN69" s="14" t="s">
        <v>43</v>
      </c>
      <c r="AO69" s="15" t="s">
        <v>42</v>
      </c>
      <c r="AP69" s="15" t="s">
        <v>42</v>
      </c>
      <c r="AQ69" s="15" t="s">
        <v>42</v>
      </c>
      <c r="AR69" s="14" t="s">
        <v>43</v>
      </c>
      <c r="AS69" s="22" t="s">
        <v>143</v>
      </c>
    </row>
    <row r="70" spans="1:45" ht="15" x14ac:dyDescent="0.25">
      <c r="A70" s="23" t="s">
        <v>108</v>
      </c>
      <c r="B70" s="23">
        <v>81</v>
      </c>
      <c r="C70" s="24" t="s">
        <v>33</v>
      </c>
      <c r="D70" s="26" t="s">
        <v>111</v>
      </c>
      <c r="E70" s="33" t="s">
        <v>117</v>
      </c>
      <c r="F70" s="25"/>
      <c r="G70" s="33" t="s">
        <v>117</v>
      </c>
      <c r="H70" s="56"/>
      <c r="I70" s="34" t="s">
        <v>38</v>
      </c>
      <c r="J70" s="14" t="s">
        <v>36</v>
      </c>
      <c r="K70" s="12" t="s">
        <v>37</v>
      </c>
      <c r="L70" s="37">
        <v>7.42</v>
      </c>
      <c r="M70" s="37">
        <v>43.9</v>
      </c>
      <c r="N70" s="37">
        <v>48</v>
      </c>
      <c r="O70" s="37">
        <v>83.6</v>
      </c>
      <c r="P70" s="41">
        <v>160</v>
      </c>
      <c r="Q70" s="14">
        <v>10</v>
      </c>
      <c r="R70" s="37">
        <v>0.34</v>
      </c>
      <c r="S70" s="14">
        <v>61</v>
      </c>
      <c r="T70" s="37">
        <v>0.57999999999999996</v>
      </c>
      <c r="U70" s="14">
        <v>1450</v>
      </c>
      <c r="V70" s="37">
        <v>9.8000000000000007</v>
      </c>
      <c r="W70" s="41">
        <v>2670</v>
      </c>
      <c r="X70" s="37">
        <v>62.5</v>
      </c>
      <c r="Y70" s="41">
        <f>(W70*X70)/100</f>
        <v>1668.75</v>
      </c>
      <c r="Z70" s="38">
        <v>27.34</v>
      </c>
      <c r="AA70" s="11">
        <f t="shared" si="15"/>
        <v>729.97800000000007</v>
      </c>
      <c r="AB70" s="15">
        <v>4.6500000000000004</v>
      </c>
      <c r="AC70" s="15">
        <v>1.25</v>
      </c>
      <c r="AD70" s="14">
        <v>526</v>
      </c>
      <c r="AE70" s="14">
        <v>12.6</v>
      </c>
      <c r="AF70" s="14">
        <v>197</v>
      </c>
      <c r="AG70" s="15" t="s">
        <v>42</v>
      </c>
      <c r="AH70" s="14">
        <v>36</v>
      </c>
      <c r="AI70" s="14">
        <v>120</v>
      </c>
      <c r="AJ70" s="14">
        <v>68</v>
      </c>
      <c r="AK70" s="49" t="s">
        <v>143</v>
      </c>
      <c r="AL70" s="49" t="s">
        <v>143</v>
      </c>
      <c r="AM70" s="11">
        <v>2</v>
      </c>
      <c r="AN70" s="15" t="s">
        <v>42</v>
      </c>
      <c r="AO70" s="15" t="s">
        <v>42</v>
      </c>
      <c r="AP70" s="15" t="s">
        <v>42</v>
      </c>
      <c r="AQ70" s="14" t="s">
        <v>43</v>
      </c>
      <c r="AR70" s="15" t="s">
        <v>42</v>
      </c>
      <c r="AS70" s="22" t="s">
        <v>136</v>
      </c>
    </row>
    <row r="71" spans="1:45" ht="15" x14ac:dyDescent="0.25">
      <c r="A71" s="11" t="s">
        <v>71</v>
      </c>
      <c r="B71" s="13">
        <v>73</v>
      </c>
      <c r="C71" s="12" t="s">
        <v>33</v>
      </c>
      <c r="D71" s="26" t="s">
        <v>111</v>
      </c>
      <c r="E71" s="25"/>
      <c r="F71" s="25"/>
      <c r="G71" s="33" t="s">
        <v>117</v>
      </c>
      <c r="H71" s="56"/>
      <c r="I71" s="34" t="s">
        <v>38</v>
      </c>
      <c r="J71" s="12" t="s">
        <v>36</v>
      </c>
      <c r="K71" s="20">
        <v>20</v>
      </c>
      <c r="L71" s="49" t="s">
        <v>143</v>
      </c>
      <c r="M71" s="49" t="s">
        <v>143</v>
      </c>
      <c r="N71" s="49" t="s">
        <v>143</v>
      </c>
      <c r="O71" s="49" t="s">
        <v>143</v>
      </c>
      <c r="P71" s="52">
        <v>263</v>
      </c>
      <c r="Q71" s="12">
        <v>8</v>
      </c>
      <c r="R71" s="49">
        <v>0.51</v>
      </c>
      <c r="S71" s="12">
        <v>20</v>
      </c>
      <c r="T71" s="49">
        <v>1.52</v>
      </c>
      <c r="U71" s="12" t="s">
        <v>143</v>
      </c>
      <c r="V71" s="49">
        <v>8.6</v>
      </c>
      <c r="W71" s="11">
        <v>5050</v>
      </c>
      <c r="X71" s="38">
        <v>73</v>
      </c>
      <c r="Y71" s="41">
        <f t="shared" si="16"/>
        <v>3686.5</v>
      </c>
      <c r="Z71" s="38">
        <v>19</v>
      </c>
      <c r="AA71" s="11">
        <f t="shared" si="15"/>
        <v>959.5</v>
      </c>
      <c r="AB71" s="49">
        <v>3.29</v>
      </c>
      <c r="AC71" s="49">
        <v>1.91</v>
      </c>
      <c r="AD71" s="14">
        <v>304</v>
      </c>
      <c r="AE71" s="37">
        <v>10</v>
      </c>
      <c r="AF71" s="41">
        <v>158</v>
      </c>
      <c r="AG71" s="15" t="s">
        <v>42</v>
      </c>
      <c r="AH71" s="20">
        <v>22</v>
      </c>
      <c r="AI71" s="20">
        <v>166</v>
      </c>
      <c r="AJ71" s="20">
        <v>71</v>
      </c>
      <c r="AK71" s="49" t="s">
        <v>143</v>
      </c>
      <c r="AL71" s="49" t="s">
        <v>143</v>
      </c>
      <c r="AM71" s="11" t="s">
        <v>143</v>
      </c>
      <c r="AN71" s="15" t="s">
        <v>42</v>
      </c>
      <c r="AO71" s="14" t="s">
        <v>43</v>
      </c>
      <c r="AP71" s="15" t="s">
        <v>42</v>
      </c>
      <c r="AQ71" s="15" t="s">
        <v>42</v>
      </c>
      <c r="AR71" s="14" t="s">
        <v>43</v>
      </c>
      <c r="AS71" s="22" t="s">
        <v>143</v>
      </c>
    </row>
    <row r="72" spans="1:45" ht="15" x14ac:dyDescent="0.25">
      <c r="A72" s="11" t="s">
        <v>72</v>
      </c>
      <c r="B72" s="13">
        <v>83</v>
      </c>
      <c r="C72" s="12" t="s">
        <v>33</v>
      </c>
      <c r="D72" s="26" t="s">
        <v>111</v>
      </c>
      <c r="E72" s="25"/>
      <c r="F72" s="25"/>
      <c r="G72" s="33" t="s">
        <v>117</v>
      </c>
      <c r="H72" s="56"/>
      <c r="I72" s="34" t="s">
        <v>38</v>
      </c>
      <c r="J72" s="12" t="s">
        <v>39</v>
      </c>
      <c r="K72" s="12">
        <v>1</v>
      </c>
      <c r="L72" s="14" t="s">
        <v>143</v>
      </c>
      <c r="M72" s="14" t="s">
        <v>143</v>
      </c>
      <c r="N72" s="14" t="s">
        <v>143</v>
      </c>
      <c r="O72" s="14" t="s">
        <v>143</v>
      </c>
      <c r="P72" s="14" t="s">
        <v>143</v>
      </c>
      <c r="Q72" s="14">
        <v>9</v>
      </c>
      <c r="R72" s="14">
        <v>0.47</v>
      </c>
      <c r="S72" s="14">
        <v>21</v>
      </c>
      <c r="T72" s="14">
        <v>4.05</v>
      </c>
      <c r="U72" s="14" t="s">
        <v>143</v>
      </c>
      <c r="V72" s="14">
        <v>9.3000000000000007</v>
      </c>
      <c r="W72" s="41" t="s">
        <v>159</v>
      </c>
      <c r="X72" s="14">
        <v>90.4</v>
      </c>
      <c r="Y72" s="41" t="s">
        <v>143</v>
      </c>
      <c r="Z72" s="14">
        <v>5.0999999999999996</v>
      </c>
      <c r="AA72" s="11">
        <v>1272</v>
      </c>
      <c r="AB72" s="57">
        <v>3.07</v>
      </c>
      <c r="AC72" s="57" t="s">
        <v>143</v>
      </c>
      <c r="AD72" s="14">
        <v>556</v>
      </c>
      <c r="AE72" s="14">
        <v>5.9</v>
      </c>
      <c r="AF72" s="14">
        <v>676</v>
      </c>
      <c r="AG72" s="17" t="s">
        <v>43</v>
      </c>
      <c r="AH72" s="14" t="s">
        <v>143</v>
      </c>
      <c r="AI72" s="20">
        <v>107</v>
      </c>
      <c r="AJ72" s="20">
        <v>110</v>
      </c>
      <c r="AK72" s="49" t="s">
        <v>143</v>
      </c>
      <c r="AL72" s="49" t="s">
        <v>143</v>
      </c>
      <c r="AM72" s="11" t="s">
        <v>143</v>
      </c>
      <c r="AN72" s="14" t="s">
        <v>43</v>
      </c>
      <c r="AO72" s="15" t="s">
        <v>42</v>
      </c>
      <c r="AP72" s="15" t="s">
        <v>42</v>
      </c>
      <c r="AQ72" s="15" t="s">
        <v>42</v>
      </c>
      <c r="AR72" s="14" t="s">
        <v>43</v>
      </c>
      <c r="AS72" s="22" t="s">
        <v>143</v>
      </c>
    </row>
    <row r="73" spans="1:45" ht="15" x14ac:dyDescent="0.25">
      <c r="A73" s="11" t="s">
        <v>73</v>
      </c>
      <c r="B73" s="13">
        <v>73</v>
      </c>
      <c r="C73" s="12" t="s">
        <v>33</v>
      </c>
      <c r="D73" s="26" t="s">
        <v>111</v>
      </c>
      <c r="E73" s="25"/>
      <c r="F73" s="25"/>
      <c r="G73" s="33" t="s">
        <v>117</v>
      </c>
      <c r="H73" s="56"/>
      <c r="I73" s="34" t="s">
        <v>38</v>
      </c>
      <c r="J73" s="14" t="s">
        <v>40</v>
      </c>
      <c r="K73" s="12" t="s">
        <v>37</v>
      </c>
      <c r="L73" s="38">
        <v>7.39</v>
      </c>
      <c r="M73" s="38">
        <v>29.8</v>
      </c>
      <c r="N73" s="38">
        <v>88.4</v>
      </c>
      <c r="O73" s="38">
        <v>96.5</v>
      </c>
      <c r="P73" s="52">
        <v>421</v>
      </c>
      <c r="Q73" s="20">
        <v>16</v>
      </c>
      <c r="R73" s="38">
        <v>0.3</v>
      </c>
      <c r="S73" s="20">
        <v>47</v>
      </c>
      <c r="T73" s="38">
        <v>2.39</v>
      </c>
      <c r="U73" s="20">
        <v>630</v>
      </c>
      <c r="V73" s="38">
        <v>10.8</v>
      </c>
      <c r="W73" s="52">
        <v>4040</v>
      </c>
      <c r="X73" s="38">
        <v>70.400000000000006</v>
      </c>
      <c r="Y73" s="41">
        <f t="shared" si="16"/>
        <v>2844.16</v>
      </c>
      <c r="Z73" s="38">
        <v>20.54</v>
      </c>
      <c r="AA73" s="11">
        <f>(W73*Z73)/100</f>
        <v>829.81599999999992</v>
      </c>
      <c r="AB73" s="57">
        <v>3.08</v>
      </c>
      <c r="AC73" s="57">
        <v>0.94</v>
      </c>
      <c r="AD73" s="14">
        <v>444</v>
      </c>
      <c r="AE73" s="14">
        <v>6.8</v>
      </c>
      <c r="AF73" s="14">
        <v>159</v>
      </c>
      <c r="AG73" s="15" t="s">
        <v>42</v>
      </c>
      <c r="AH73" s="20">
        <v>24</v>
      </c>
      <c r="AI73" s="20">
        <v>180</v>
      </c>
      <c r="AJ73" s="20">
        <v>90</v>
      </c>
      <c r="AK73" s="49" t="s">
        <v>143</v>
      </c>
      <c r="AL73" s="49" t="s">
        <v>143</v>
      </c>
      <c r="AM73" s="11">
        <v>4</v>
      </c>
      <c r="AN73" s="14" t="s">
        <v>43</v>
      </c>
      <c r="AO73" s="15" t="s">
        <v>42</v>
      </c>
      <c r="AP73" s="15" t="s">
        <v>42</v>
      </c>
      <c r="AQ73" s="15" t="s">
        <v>42</v>
      </c>
      <c r="AR73" s="14" t="s">
        <v>43</v>
      </c>
      <c r="AS73" s="22" t="s">
        <v>143</v>
      </c>
    </row>
    <row r="74" spans="1:45" ht="15" x14ac:dyDescent="0.25">
      <c r="A74" s="11" t="s">
        <v>75</v>
      </c>
      <c r="B74" s="13">
        <v>81</v>
      </c>
      <c r="C74" s="12" t="s">
        <v>33</v>
      </c>
      <c r="D74" s="26" t="s">
        <v>111</v>
      </c>
      <c r="E74" s="25"/>
      <c r="F74" s="25"/>
      <c r="G74" s="33" t="s">
        <v>117</v>
      </c>
      <c r="H74" s="56"/>
      <c r="I74" s="34" t="s">
        <v>38</v>
      </c>
      <c r="J74" s="12" t="s">
        <v>36</v>
      </c>
      <c r="K74" s="12" t="s">
        <v>37</v>
      </c>
      <c r="L74" s="14" t="s">
        <v>143</v>
      </c>
      <c r="M74" s="14" t="s">
        <v>143</v>
      </c>
      <c r="N74" s="14" t="s">
        <v>143</v>
      </c>
      <c r="O74" s="14" t="s">
        <v>143</v>
      </c>
      <c r="P74" s="14" t="s">
        <v>143</v>
      </c>
      <c r="Q74" s="15" t="s">
        <v>168</v>
      </c>
      <c r="R74" s="15">
        <v>0.79</v>
      </c>
      <c r="S74" s="15" t="s">
        <v>143</v>
      </c>
      <c r="T74" s="15">
        <v>1.58</v>
      </c>
      <c r="U74" s="15">
        <v>320</v>
      </c>
      <c r="V74" s="15">
        <v>15.5</v>
      </c>
      <c r="W74" s="51">
        <v>4710</v>
      </c>
      <c r="X74" s="15">
        <v>80</v>
      </c>
      <c r="Y74" s="51">
        <v>3760</v>
      </c>
      <c r="Z74" s="15">
        <v>14.2</v>
      </c>
      <c r="AA74" s="11">
        <f t="shared" ref="AA74:AA76" si="17">(Y74*Z74)/100</f>
        <v>533.91999999999996</v>
      </c>
      <c r="AB74" s="57">
        <v>4.09</v>
      </c>
      <c r="AC74" s="57">
        <v>0.99</v>
      </c>
      <c r="AD74" s="14">
        <v>812</v>
      </c>
      <c r="AE74" s="14">
        <v>6.2</v>
      </c>
      <c r="AF74" s="14">
        <v>236</v>
      </c>
      <c r="AG74" s="17" t="s">
        <v>43</v>
      </c>
      <c r="AH74" s="14">
        <v>22</v>
      </c>
      <c r="AI74" s="14">
        <v>150</v>
      </c>
      <c r="AJ74" s="14">
        <v>82</v>
      </c>
      <c r="AK74" s="49" t="s">
        <v>143</v>
      </c>
      <c r="AL74" s="49" t="s">
        <v>143</v>
      </c>
      <c r="AM74" s="11" t="s">
        <v>143</v>
      </c>
      <c r="AN74" s="14" t="s">
        <v>43</v>
      </c>
      <c r="AO74" s="14" t="s">
        <v>43</v>
      </c>
      <c r="AP74" s="15" t="s">
        <v>42</v>
      </c>
      <c r="AQ74" s="14" t="s">
        <v>42</v>
      </c>
      <c r="AR74" s="14" t="s">
        <v>43</v>
      </c>
      <c r="AS74" s="22" t="s">
        <v>127</v>
      </c>
    </row>
    <row r="75" spans="1:45" ht="15" x14ac:dyDescent="0.25">
      <c r="A75" s="11" t="s">
        <v>76</v>
      </c>
      <c r="B75" s="13">
        <v>78</v>
      </c>
      <c r="C75" s="12" t="s">
        <v>33</v>
      </c>
      <c r="D75" s="26" t="s">
        <v>111</v>
      </c>
      <c r="E75" s="25"/>
      <c r="F75" s="25"/>
      <c r="G75" s="33"/>
      <c r="H75" s="56"/>
      <c r="I75" s="34" t="s">
        <v>38</v>
      </c>
      <c r="J75" s="14" t="s">
        <v>40</v>
      </c>
      <c r="K75" s="12" t="s">
        <v>37</v>
      </c>
      <c r="L75" s="37">
        <v>7.43</v>
      </c>
      <c r="M75" s="37">
        <v>37</v>
      </c>
      <c r="N75" s="37">
        <v>70.8</v>
      </c>
      <c r="O75" s="37">
        <v>94.5</v>
      </c>
      <c r="P75" s="41">
        <v>116</v>
      </c>
      <c r="Q75" s="14">
        <v>25</v>
      </c>
      <c r="R75" s="37">
        <v>0.77</v>
      </c>
      <c r="S75" s="14">
        <v>149</v>
      </c>
      <c r="T75" s="37">
        <v>2.0299999999999998</v>
      </c>
      <c r="U75" s="14">
        <v>690</v>
      </c>
      <c r="V75" s="49" t="s">
        <v>143</v>
      </c>
      <c r="W75" s="11" t="s">
        <v>143</v>
      </c>
      <c r="X75" s="49" t="s">
        <v>143</v>
      </c>
      <c r="Y75" s="11" t="s">
        <v>143</v>
      </c>
      <c r="Z75" s="49" t="s">
        <v>143</v>
      </c>
      <c r="AA75" s="11" t="s">
        <v>143</v>
      </c>
      <c r="AB75" s="57">
        <v>5.03</v>
      </c>
      <c r="AC75" s="57">
        <v>3.34</v>
      </c>
      <c r="AD75" s="15">
        <v>958</v>
      </c>
      <c r="AE75" s="15">
        <v>4.3</v>
      </c>
      <c r="AF75" s="15">
        <v>94</v>
      </c>
      <c r="AG75" s="15" t="s">
        <v>42</v>
      </c>
      <c r="AH75" s="14">
        <v>20</v>
      </c>
      <c r="AI75" s="14">
        <v>130</v>
      </c>
      <c r="AJ75" s="14">
        <v>85</v>
      </c>
      <c r="AK75" s="49" t="s">
        <v>143</v>
      </c>
      <c r="AL75" s="49" t="s">
        <v>143</v>
      </c>
      <c r="AM75" s="11">
        <v>5</v>
      </c>
      <c r="AN75" s="14" t="s">
        <v>43</v>
      </c>
      <c r="AO75" s="15" t="s">
        <v>42</v>
      </c>
      <c r="AP75" s="15" t="s">
        <v>42</v>
      </c>
      <c r="AQ75" s="15" t="s">
        <v>42</v>
      </c>
      <c r="AR75" s="14" t="s">
        <v>43</v>
      </c>
      <c r="AS75" s="22" t="s">
        <v>152</v>
      </c>
    </row>
    <row r="76" spans="1:45" ht="15" x14ac:dyDescent="0.25">
      <c r="A76" s="11" t="s">
        <v>77</v>
      </c>
      <c r="B76" s="13">
        <v>71</v>
      </c>
      <c r="C76" s="14" t="s">
        <v>33</v>
      </c>
      <c r="D76" s="26" t="s">
        <v>111</v>
      </c>
      <c r="E76" s="25"/>
      <c r="F76" s="33" t="s">
        <v>117</v>
      </c>
      <c r="G76" s="33"/>
      <c r="H76" s="56"/>
      <c r="I76" s="34" t="s">
        <v>38</v>
      </c>
      <c r="J76" s="14" t="s">
        <v>40</v>
      </c>
      <c r="K76" s="12" t="s">
        <v>37</v>
      </c>
      <c r="L76" s="49" t="s">
        <v>143</v>
      </c>
      <c r="M76" s="49" t="s">
        <v>143</v>
      </c>
      <c r="N76" s="49" t="s">
        <v>143</v>
      </c>
      <c r="O76" s="49" t="s">
        <v>143</v>
      </c>
      <c r="P76" s="41">
        <v>154</v>
      </c>
      <c r="Q76" s="14">
        <v>15</v>
      </c>
      <c r="R76" s="37">
        <v>0.46</v>
      </c>
      <c r="S76" s="14">
        <v>77</v>
      </c>
      <c r="T76" s="37">
        <v>1.06</v>
      </c>
      <c r="U76" s="14">
        <v>240</v>
      </c>
      <c r="V76" s="37">
        <v>14.4</v>
      </c>
      <c r="W76" s="41">
        <v>6640</v>
      </c>
      <c r="X76" s="37">
        <v>72.099999999999994</v>
      </c>
      <c r="Y76" s="41">
        <f t="shared" si="16"/>
        <v>4787.4399999999996</v>
      </c>
      <c r="Z76" s="38">
        <v>24</v>
      </c>
      <c r="AA76" s="11">
        <f t="shared" si="17"/>
        <v>1148.9856</v>
      </c>
      <c r="AB76" s="49" t="s">
        <v>143</v>
      </c>
      <c r="AC76" s="49" t="s">
        <v>143</v>
      </c>
      <c r="AD76" s="14">
        <v>428</v>
      </c>
      <c r="AE76" s="37">
        <v>0</v>
      </c>
      <c r="AF76" s="41">
        <v>176</v>
      </c>
      <c r="AG76" s="17" t="s">
        <v>43</v>
      </c>
      <c r="AH76" s="14">
        <v>18</v>
      </c>
      <c r="AI76" s="14">
        <v>130</v>
      </c>
      <c r="AJ76" s="14">
        <v>60</v>
      </c>
      <c r="AK76" s="49" t="s">
        <v>143</v>
      </c>
      <c r="AL76" s="49" t="s">
        <v>143</v>
      </c>
      <c r="AM76" s="11" t="s">
        <v>143</v>
      </c>
      <c r="AN76" s="14" t="s">
        <v>43</v>
      </c>
      <c r="AO76" s="14" t="s">
        <v>43</v>
      </c>
      <c r="AP76" s="14" t="s">
        <v>43</v>
      </c>
      <c r="AQ76" s="14" t="s">
        <v>43</v>
      </c>
      <c r="AR76" s="14" t="s">
        <v>43</v>
      </c>
      <c r="AS76" s="22" t="s">
        <v>143</v>
      </c>
    </row>
    <row r="77" spans="1:45" ht="15" x14ac:dyDescent="0.25">
      <c r="A77" s="23" t="s">
        <v>78</v>
      </c>
      <c r="B77" s="23">
        <v>69</v>
      </c>
      <c r="C77" s="24" t="s">
        <v>33</v>
      </c>
      <c r="D77" s="26" t="s">
        <v>111</v>
      </c>
      <c r="E77" s="25"/>
      <c r="F77" s="33" t="s">
        <v>117</v>
      </c>
      <c r="G77" s="33"/>
      <c r="H77" s="56"/>
      <c r="I77" s="34" t="s">
        <v>38</v>
      </c>
      <c r="J77" s="24" t="s">
        <v>40</v>
      </c>
      <c r="K77" s="12" t="s">
        <v>37</v>
      </c>
      <c r="L77" s="15">
        <v>7.49</v>
      </c>
      <c r="M77" s="15">
        <v>30.1</v>
      </c>
      <c r="N77" s="15">
        <v>49.8</v>
      </c>
      <c r="O77" s="15">
        <v>87.5</v>
      </c>
      <c r="P77" s="15">
        <v>237</v>
      </c>
      <c r="Q77" s="15">
        <v>66</v>
      </c>
      <c r="R77" s="15">
        <v>0.84</v>
      </c>
      <c r="S77" s="15">
        <v>452</v>
      </c>
      <c r="T77" s="15">
        <v>0.71</v>
      </c>
      <c r="U77" s="15">
        <v>660</v>
      </c>
      <c r="V77" s="15">
        <v>15</v>
      </c>
      <c r="W77" s="51">
        <v>10080</v>
      </c>
      <c r="X77" s="15">
        <v>89.3</v>
      </c>
      <c r="Y77" s="51">
        <v>3760</v>
      </c>
      <c r="Z77" s="49" t="s">
        <v>143</v>
      </c>
      <c r="AA77" s="11" t="s">
        <v>143</v>
      </c>
      <c r="AB77" s="15">
        <v>4.7699999999999996</v>
      </c>
      <c r="AC77" s="15">
        <v>0.93</v>
      </c>
      <c r="AD77" s="15">
        <v>569</v>
      </c>
      <c r="AE77" s="15">
        <v>3</v>
      </c>
      <c r="AF77" s="15">
        <v>204</v>
      </c>
      <c r="AG77" s="15" t="s">
        <v>42</v>
      </c>
      <c r="AH77" s="24">
        <v>27</v>
      </c>
      <c r="AI77" s="24">
        <v>145</v>
      </c>
      <c r="AJ77" s="24">
        <v>82</v>
      </c>
      <c r="AK77" s="49" t="s">
        <v>143</v>
      </c>
      <c r="AL77" s="49" t="s">
        <v>143</v>
      </c>
      <c r="AM77" s="11">
        <v>2</v>
      </c>
      <c r="AN77" s="14" t="s">
        <v>43</v>
      </c>
      <c r="AO77" s="15" t="s">
        <v>42</v>
      </c>
      <c r="AP77" s="14" t="s">
        <v>43</v>
      </c>
      <c r="AQ77" s="14" t="s">
        <v>43</v>
      </c>
      <c r="AR77" s="14" t="s">
        <v>43</v>
      </c>
      <c r="AS77" s="22" t="s">
        <v>151</v>
      </c>
    </row>
    <row r="78" spans="1:45" ht="15" x14ac:dyDescent="0.25">
      <c r="A78" s="11" t="s">
        <v>79</v>
      </c>
      <c r="B78" s="13">
        <v>80</v>
      </c>
      <c r="C78" s="14" t="s">
        <v>33</v>
      </c>
      <c r="D78" s="26" t="s">
        <v>111</v>
      </c>
      <c r="E78" s="25"/>
      <c r="F78" s="33" t="s">
        <v>117</v>
      </c>
      <c r="G78" s="33"/>
      <c r="H78" s="56"/>
      <c r="I78" s="34" t="s">
        <v>38</v>
      </c>
      <c r="J78" s="14" t="s">
        <v>36</v>
      </c>
      <c r="K78" s="12">
        <v>0</v>
      </c>
      <c r="L78" s="15">
        <v>7.46</v>
      </c>
      <c r="M78" s="15">
        <v>35</v>
      </c>
      <c r="N78" s="15">
        <v>53</v>
      </c>
      <c r="O78" s="15">
        <v>90</v>
      </c>
      <c r="P78" s="15">
        <v>106</v>
      </c>
      <c r="Q78" s="15">
        <v>23</v>
      </c>
      <c r="R78" s="15">
        <v>0.68</v>
      </c>
      <c r="S78" s="15">
        <v>51</v>
      </c>
      <c r="T78" s="15" t="s">
        <v>157</v>
      </c>
      <c r="U78" s="15">
        <v>1300</v>
      </c>
      <c r="V78" s="15">
        <v>13.9</v>
      </c>
      <c r="W78" s="51">
        <v>5430</v>
      </c>
      <c r="X78" s="15">
        <v>71</v>
      </c>
      <c r="Y78" s="51">
        <v>3760</v>
      </c>
      <c r="Z78" s="49" t="s">
        <v>143</v>
      </c>
      <c r="AA78" s="11" t="s">
        <v>143</v>
      </c>
      <c r="AB78" s="15">
        <v>4.75</v>
      </c>
      <c r="AC78" s="15">
        <v>0.99</v>
      </c>
      <c r="AD78" s="15">
        <v>515</v>
      </c>
      <c r="AE78" s="15">
        <v>5.4</v>
      </c>
      <c r="AF78" s="15">
        <v>172</v>
      </c>
      <c r="AG78" s="15" t="s">
        <v>42</v>
      </c>
      <c r="AH78" s="14">
        <v>20</v>
      </c>
      <c r="AI78" s="14">
        <v>180</v>
      </c>
      <c r="AJ78" s="14">
        <v>90</v>
      </c>
      <c r="AK78" s="49" t="s">
        <v>143</v>
      </c>
      <c r="AL78" s="49" t="s">
        <v>143</v>
      </c>
      <c r="AM78" s="11">
        <v>4</v>
      </c>
      <c r="AN78" s="14" t="s">
        <v>43</v>
      </c>
      <c r="AO78" s="15" t="s">
        <v>42</v>
      </c>
      <c r="AP78" s="15" t="s">
        <v>42</v>
      </c>
      <c r="AQ78" s="14" t="s">
        <v>43</v>
      </c>
      <c r="AR78" s="14" t="s">
        <v>43</v>
      </c>
      <c r="AS78" s="22" t="s">
        <v>143</v>
      </c>
    </row>
    <row r="80" spans="1:45" ht="18.75" x14ac:dyDescent="0.3">
      <c r="A80" s="35" t="s">
        <v>45</v>
      </c>
      <c r="B80" s="45">
        <f>AVERAGE(B49:B78)</f>
        <v>76.400000000000006</v>
      </c>
      <c r="C80" s="27">
        <f>COUNTIF(C46:C78,"M")</f>
        <v>28</v>
      </c>
      <c r="D80" s="26" t="s">
        <v>33</v>
      </c>
      <c r="J80" s="27">
        <f>COUNTIF(J48:J78, "Deceased")</f>
        <v>16</v>
      </c>
      <c r="L80" s="1">
        <f t="shared" ref="L80:T80" si="18">AVERAGE(L48:L78)</f>
        <v>7.4511538461538454</v>
      </c>
      <c r="M80" s="1">
        <f t="shared" si="18"/>
        <v>35.507407407407406</v>
      </c>
      <c r="N80" s="1">
        <f t="shared" si="18"/>
        <v>61.99259259259258</v>
      </c>
      <c r="O80" s="1">
        <f t="shared" si="18"/>
        <v>91.844444444444434</v>
      </c>
      <c r="P80" s="1">
        <f t="shared" si="18"/>
        <v>151.9689655172414</v>
      </c>
      <c r="Q80" s="1">
        <f t="shared" si="18"/>
        <v>34.413793103448278</v>
      </c>
      <c r="R80" s="1">
        <f t="shared" si="18"/>
        <v>0.77133333333333332</v>
      </c>
      <c r="S80" s="1">
        <f t="shared" si="18"/>
        <v>166.56</v>
      </c>
      <c r="T80" s="1">
        <f t="shared" si="18"/>
        <v>1.6840000000000002</v>
      </c>
      <c r="U80" s="1">
        <f>AVERAGE(U48:U78)</f>
        <v>1612.8571428571429</v>
      </c>
      <c r="V80" s="1">
        <f>AVERAGE(V48:V78)</f>
        <v>12.556666666666667</v>
      </c>
      <c r="W80" s="1">
        <f>AVERAGE(W48:W78)</f>
        <v>6422.1428571428569</v>
      </c>
      <c r="Y80" s="1">
        <f>AVERAGE(Y48:Y78)</f>
        <v>4898.9707407407413</v>
      </c>
      <c r="AA80" s="1">
        <f t="shared" ref="AA80:AF80" si="19">AVERAGE(AA48:AA78)</f>
        <v>898.02334545454539</v>
      </c>
      <c r="AB80" s="1">
        <f t="shared" si="19"/>
        <v>4.166551724137932</v>
      </c>
      <c r="AC80" s="1">
        <f t="shared" si="19"/>
        <v>1.2485714285714287</v>
      </c>
      <c r="AD80" s="1">
        <f>AVERAGE(AD48:AD78)</f>
        <v>677.3</v>
      </c>
      <c r="AE80" s="1">
        <f t="shared" si="19"/>
        <v>11.68</v>
      </c>
      <c r="AF80" s="1">
        <f t="shared" si="19"/>
        <v>199.45161290322579</v>
      </c>
      <c r="AG80" s="1"/>
      <c r="AH80" s="1">
        <f>AVERAGE(AH48:AH78)</f>
        <v>25.566666666666666</v>
      </c>
      <c r="AI80" s="1">
        <f>AVERAGE(AI48:AI78)</f>
        <v>137.41379310344828</v>
      </c>
      <c r="AJ80" s="1">
        <f>AVERAGE(AJ48:AJ78)</f>
        <v>82.241379310344826</v>
      </c>
      <c r="AK80" s="1"/>
      <c r="AL80" s="1"/>
      <c r="AM80" s="1">
        <f>AVERAGE(AM48:AM78)</f>
        <v>3.9130434782608696</v>
      </c>
      <c r="AO80" s="1">
        <f>10/31*100</f>
        <v>32.258064516129032</v>
      </c>
      <c r="AP80" s="1">
        <f>15/31*100</f>
        <v>48.387096774193552</v>
      </c>
      <c r="AQ80" s="1">
        <f>8/31*100</f>
        <v>25.806451612903224</v>
      </c>
      <c r="AR80" s="1">
        <f>1/31*100</f>
        <v>3.225806451612903</v>
      </c>
    </row>
    <row r="81" spans="1:39" ht="18.75" x14ac:dyDescent="0.3">
      <c r="A81" s="35" t="s">
        <v>141</v>
      </c>
      <c r="B81" s="26">
        <f>_xlfn.STDEV.S(B49:B78)</f>
        <v>4.3358966777357608</v>
      </c>
      <c r="C81" s="27">
        <f>COUNTIF(C46:C78,"F")</f>
        <v>3</v>
      </c>
      <c r="D81" s="26" t="s">
        <v>34</v>
      </c>
      <c r="J81" s="1">
        <f>J80*100/31</f>
        <v>51.612903225806448</v>
      </c>
      <c r="L81" s="1">
        <f t="shared" ref="L81:T81" si="20">STDEV(L48:L78)</f>
        <v>5.2560587749904297E-2</v>
      </c>
      <c r="M81" s="1">
        <f t="shared" si="20"/>
        <v>5.9174400602031616</v>
      </c>
      <c r="N81" s="1">
        <f t="shared" si="20"/>
        <v>10.141837412267401</v>
      </c>
      <c r="O81" s="1">
        <f t="shared" si="20"/>
        <v>3.3009711080847497</v>
      </c>
      <c r="P81" s="1">
        <f t="shared" si="20"/>
        <v>86.253691860730854</v>
      </c>
      <c r="Q81" s="1">
        <f t="shared" si="20"/>
        <v>21.375081021365762</v>
      </c>
      <c r="R81" s="1">
        <f t="shared" si="20"/>
        <v>0.42262507500500784</v>
      </c>
      <c r="S81" s="1">
        <f t="shared" si="20"/>
        <v>138.27902950194581</v>
      </c>
      <c r="T81" s="1">
        <f t="shared" si="20"/>
        <v>1.4220228428254029</v>
      </c>
      <c r="U81" s="1">
        <f>STDEV(U48:U78)</f>
        <v>1012.4771863652302</v>
      </c>
      <c r="V81" s="1">
        <f>STDEV(V48:V78)</f>
        <v>1.9568946782106582</v>
      </c>
      <c r="W81" s="1">
        <f>STDEV(W48:W78)</f>
        <v>2057.2389931975031</v>
      </c>
      <c r="Y81" s="1">
        <f>STDEV(Y48:Y78)</f>
        <v>1888.96726056029</v>
      </c>
      <c r="AA81" s="1">
        <f t="shared" ref="AA81:AF81" si="21">STDEV(AA48:AA78)</f>
        <v>347.81643804202889</v>
      </c>
      <c r="AB81" s="1">
        <f t="shared" si="21"/>
        <v>0.54881870453123238</v>
      </c>
      <c r="AC81" s="1">
        <f t="shared" si="21"/>
        <v>0.47650513413513512</v>
      </c>
      <c r="AD81" s="1">
        <f t="shared" si="21"/>
        <v>202.46296383323534</v>
      </c>
      <c r="AE81" s="1">
        <f t="shared" si="21"/>
        <v>7.5831664753652506</v>
      </c>
      <c r="AF81" s="1">
        <f t="shared" si="21"/>
        <v>106.24243932618685</v>
      </c>
      <c r="AG81" s="1"/>
      <c r="AH81" s="1">
        <f>STDEV(AH48:AH78)</f>
        <v>6.5794001054143516</v>
      </c>
      <c r="AI81" s="1">
        <f>STDEV(AI48:AI78)</f>
        <v>27.654135884657347</v>
      </c>
      <c r="AJ81" s="1">
        <f>STDEV(AJ48:AJ78)</f>
        <v>22.027021023561357</v>
      </c>
      <c r="AK81" s="1"/>
      <c r="AL81" s="1"/>
      <c r="AM81" s="1">
        <f>STDEV(AM48:AM78)</f>
        <v>1.4744195615489715</v>
      </c>
    </row>
    <row r="82" spans="1:39" ht="15" x14ac:dyDescent="0.25">
      <c r="A82" s="43"/>
      <c r="B82" s="44"/>
    </row>
    <row r="83" spans="1:39" ht="15" x14ac:dyDescent="0.25">
      <c r="A83" s="43"/>
      <c r="B83" s="44"/>
    </row>
  </sheetData>
  <mergeCells count="1">
    <mergeCell ref="A4:C4"/>
  </mergeCells>
  <phoneticPr fontId="9" type="noConversion"/>
  <pageMargins left="0.7" right="0.7" top="0.75" bottom="0.75" header="0.3" footer="0.3"/>
  <pageSetup paperSize="9" orientation="portrait" r:id="rId1"/>
  <ignoredErrors>
    <ignoredError sqref="B42:B43 B80:B8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182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Clinical_Data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vanni borghi</dc:creator>
  <dc:description/>
  <cp:lastModifiedBy>Maria Cecilia Pecci</cp:lastModifiedBy>
  <cp:revision>49</cp:revision>
  <dcterms:created xsi:type="dcterms:W3CDTF">2021-06-03T15:41:46Z</dcterms:created>
  <dcterms:modified xsi:type="dcterms:W3CDTF">2024-07-12T08:02:38Z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